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EstaPasta_de_trabalho" defaultThemeVersion="124226"/>
  <mc:AlternateContent xmlns:mc="http://schemas.openxmlformats.org/markup-compatibility/2006">
    <mc:Choice Requires="x15">
      <x15ac:absPath xmlns:x15ac="http://schemas.microsoft.com/office/spreadsheetml/2010/11/ac" url="G:\Drives compartilhados\Licitações - 2025\PROCESSOS\2025\1 ORBENK ADM SC\12 DF\PE.90010.2025 Fundo Nacional de Desenvolvimento da Educação\PROP\g) 2º Envio - Após Recurso\"/>
    </mc:Choice>
  </mc:AlternateContent>
  <xr:revisionPtr revIDLastSave="0" documentId="13_ncr:1_{4ADEC496-5AEF-45BB-8A5D-378E44D697F2}" xr6:coauthVersionLast="47" xr6:coauthVersionMax="47" xr10:uidLastSave="{00000000-0000-0000-0000-000000000000}"/>
  <bookViews>
    <workbookView xWindow="-108" yWindow="-108" windowWidth="23256" windowHeight="12456" tabRatio="818" firstSheet="1" activeTab="1" xr2:uid="{00000000-000D-0000-FFFF-FFFF00000000}"/>
  </bookViews>
  <sheets>
    <sheet name="PROPOSTA" sheetId="63" state="hidden" r:id="rId1"/>
    <sheet name="RESUMO" sheetId="5" r:id="rId2"/>
    <sheet name="1 Analista-Direito" sheetId="66" r:id="rId3"/>
    <sheet name="Analista - Contabilidade" sheetId="19" r:id="rId4"/>
    <sheet name="Encargos - Realidada da Empresa" sheetId="67" r:id="rId5"/>
  </sheets>
  <externalReferences>
    <externalReference r:id="rId6"/>
    <externalReference r:id="rId7"/>
  </externalReferences>
  <definedNames>
    <definedName name="__xlfn_IFERROR">NA()</definedName>
    <definedName name="_SEÇÃO5">#REF!</definedName>
    <definedName name="ADM">#REF!</definedName>
    <definedName name="_xlnm.Print_Area" localSheetId="3">'Analista - Contabilidade'!#REF!</definedName>
    <definedName name="_xlnm.Print_Area" localSheetId="4">'Encargos - Realidada da Empresa'!$A$1:$D$70</definedName>
    <definedName name="_xlnm.Print_Area" localSheetId="0">PROPOSTA!$B$2:$H$38</definedName>
    <definedName name="_xlnm.Print_Area" localSheetId="1">RESUMO!$B$1:$K$6</definedName>
    <definedName name="AS">#REF!</definedName>
    <definedName name="BBB">#REF!</definedName>
    <definedName name="BDIFornec">#REF!</definedName>
    <definedName name="BDIServiços">#REF!</definedName>
    <definedName name="BEPI">#REF!</definedName>
    <definedName name="codigo2">#REF!</definedName>
    <definedName name="ds">#REF!</definedName>
    <definedName name="EPI">#REF!</definedName>
    <definedName name="ESP">OFFSET(#REF!,0,0,COUNTA(#REF!),1)</definedName>
    <definedName name="Excel_BuiltIn_Print_Area_1_1_1_1_1">#N/A</definedName>
    <definedName name="Excel_BuiltIn_Print_Area_1_1_1_1_2">#N/A</definedName>
    <definedName name="Excel_BuiltIn_Print_Area_1_1_1_2">NA()</definedName>
    <definedName name="Excel_BuiltIn_Print_Area_1_1_4">#N/A</definedName>
    <definedName name="Excel_BuiltIn_Print_Area_1_1_5">#N/A</definedName>
    <definedName name="Excel_BuiltIn_Print_Area_10">#N/A</definedName>
    <definedName name="Excel_BuiltIn_Print_Area_12">#N/A</definedName>
    <definedName name="Excel_BuiltIn_Print_Area_2_1_2">NA()</definedName>
    <definedName name="Excel_BuiltIn_Print_Area_3" localSheetId="0">#REF!</definedName>
    <definedName name="Excel_BuiltIn_Print_Area_3">"""NA()"""</definedName>
    <definedName name="Excel_BuiltIn_Print_Area_3_1">#N/A</definedName>
    <definedName name="Excel_BuiltIn_Print_Area_3_1_1">NA()</definedName>
    <definedName name="Excel_BuiltIn_Print_Area_4">#REF!</definedName>
    <definedName name="Excel_BuiltIn_Print_Area_4_1_1">NA()</definedName>
    <definedName name="Excel_BuiltIn_Print_Area_5_1_1">#N/A</definedName>
    <definedName name="Excel_BuiltIn_Print_Area_5_1_1_1">NA()</definedName>
    <definedName name="Excel_BuiltIn_Print_Area_5_1_1_2">NA()</definedName>
    <definedName name="Excel_BuiltIn_Print_Area_5_1_4">#N/A</definedName>
    <definedName name="Excel_BuiltIn_Print_Area_5_1_5">#N/A</definedName>
    <definedName name="Excel_BuiltIn_Print_Area_7">NA()</definedName>
    <definedName name="Excel_BuiltIn_Print_Area_7_1">#N/A</definedName>
    <definedName name="Excel_BuiltIn_Print_Area_9">#N/A</definedName>
    <definedName name="familias_equipamentos">'[1]Base Apoio - etapa 1'!#REF!</definedName>
    <definedName name="fator">#REF!</definedName>
    <definedName name="fator121">#REF!</definedName>
    <definedName name="fator1221">#REF!</definedName>
    <definedName name="FATOREQUIP">#REF!</definedName>
    <definedName name="FATORUNIF">#REF!</definedName>
    <definedName name="ftuni">#REF!</definedName>
    <definedName name="funcao">#REF!</definedName>
    <definedName name="HOME">#REF!</definedName>
    <definedName name="INFORMAÇÕES">#REF!</definedName>
    <definedName name="INSUMO">#REF!</definedName>
    <definedName name="Item">#REF!</definedName>
    <definedName name="Itens">#REF!</definedName>
    <definedName name="LISTA_PRODUTOS">INDIRECT("PRODUTO[Item]")</definedName>
    <definedName name="LUCRO">#REF!</definedName>
    <definedName name="lucro1">#REF!</definedName>
    <definedName name="materiais">[1]Fontes!$F$3:$F$9</definedName>
    <definedName name="matfixo">#REF!</definedName>
    <definedName name="Matriz">#REF!</definedName>
    <definedName name="Meses">#REF!</definedName>
    <definedName name="percentuais">[1]Fontes!$C$1:$C$3</definedName>
    <definedName name="PREÇO">#REF!</definedName>
    <definedName name="profissão">#REF!</definedName>
    <definedName name="s">#REF!</definedName>
    <definedName name="segescal">#REF!</definedName>
    <definedName name="Sim_não">[1]Fontes!$A$1:$A$2</definedName>
    <definedName name="SINAPI">#REF!</definedName>
    <definedName name="TABELA">#REF!</definedName>
    <definedName name="TESTE">#REF!</definedName>
    <definedName name="Tipo_de_Joranda_de_Trabalho">OFFSET(#REF!,1,0,COUNTA(#REF!)-1,1)</definedName>
    <definedName name="TotalChaveiro">#REF!</definedName>
    <definedName name="TotalComunicação">#REF!</definedName>
    <definedName name="TotalDetEquipDiv">#REF!</definedName>
    <definedName name="TotalDetFerramentas">#REF!</definedName>
    <definedName name="TotalDetFerrEletr">#REF!</definedName>
    <definedName name="TotalDetMob">#REF!</definedName>
    <definedName name="TotalHorasExtras">#REF!</definedName>
    <definedName name="TotalMatCons">#REF!</definedName>
    <definedName name="TotalMatDemanda">#REF!</definedName>
    <definedName name="TotalMensalInsumosDiv">#REF!</definedName>
    <definedName name="tributaçao">'[1]Base Apoio - etapa 1'!$F$20:$H$20</definedName>
    <definedName name="Tributação">#REF!</definedName>
    <definedName name="trs">#REF!</definedName>
    <definedName name="TW_Regime" localSheetId="4">#REF!</definedName>
    <definedName name="TW_Regime">[2]PARÂMETROS!$D$4:$D$6</definedName>
    <definedName name="UN">#REF!</definedName>
    <definedName name="UNI.EP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5" l="1"/>
  <c r="J4" i="5"/>
  <c r="K3" i="5"/>
  <c r="E58" i="19"/>
  <c r="E58" i="66"/>
  <c r="D122" i="19"/>
  <c r="D122" i="66"/>
  <c r="E142" i="19"/>
  <c r="E143" i="19" s="1"/>
  <c r="E142" i="66"/>
  <c r="E143" i="66" s="1"/>
  <c r="D45" i="66" l="1"/>
  <c r="D45" i="19"/>
  <c r="H3" i="5"/>
  <c r="D126" i="66"/>
  <c r="E116" i="66"/>
  <c r="E137" i="66" s="1"/>
  <c r="D83" i="66"/>
  <c r="D35" i="66"/>
  <c r="E21" i="66"/>
  <c r="E28" i="66" s="1"/>
  <c r="E57" i="66" s="1"/>
  <c r="H4" i="5"/>
  <c r="D83" i="19"/>
  <c r="E65" i="66" l="1"/>
  <c r="E75" i="66" s="1"/>
  <c r="E94" i="66"/>
  <c r="E93" i="66"/>
  <c r="E50" i="66"/>
  <c r="E92" i="66"/>
  <c r="E49" i="66"/>
  <c r="E91" i="66"/>
  <c r="E48" i="66"/>
  <c r="E133" i="66"/>
  <c r="E90" i="66"/>
  <c r="E47" i="66"/>
  <c r="E46" i="66"/>
  <c r="E84" i="66"/>
  <c r="E45" i="66"/>
  <c r="E44" i="66"/>
  <c r="E43" i="66"/>
  <c r="E82" i="66"/>
  <c r="E81" i="66"/>
  <c r="E36" i="66"/>
  <c r="E80" i="66"/>
  <c r="E79" i="66"/>
  <c r="E34" i="66"/>
  <c r="E33" i="66"/>
  <c r="E35" i="66" s="1"/>
  <c r="E83" i="66"/>
  <c r="E95" i="66"/>
  <c r="D126" i="19"/>
  <c r="E21" i="19"/>
  <c r="E116" i="19"/>
  <c r="E137" i="19" s="1"/>
  <c r="E37" i="66" l="1"/>
  <c r="E73" i="66" s="1"/>
  <c r="E96" i="66"/>
  <c r="E136" i="66" s="1"/>
  <c r="E85" i="66"/>
  <c r="E135" i="66" s="1"/>
  <c r="E51" i="66"/>
  <c r="E74" i="66" s="1"/>
  <c r="E76" i="66" s="1"/>
  <c r="E134" i="66" s="1"/>
  <c r="D35" i="19"/>
  <c r="E28" i="19"/>
  <c r="E81" i="19" l="1"/>
  <c r="E57" i="19"/>
  <c r="E138" i="66"/>
  <c r="E120" i="66" s="1"/>
  <c r="E121" i="66" s="1"/>
  <c r="E125" i="66" s="1"/>
  <c r="E105" i="66"/>
  <c r="E107" i="66" s="1"/>
  <c r="E82" i="19"/>
  <c r="E83" i="19"/>
  <c r="E46" i="19"/>
  <c r="E95" i="19"/>
  <c r="E34" i="19"/>
  <c r="E33" i="19"/>
  <c r="E84" i="19"/>
  <c r="E43" i="19"/>
  <c r="E91" i="19"/>
  <c r="E47" i="19"/>
  <c r="E48" i="19"/>
  <c r="E44" i="19"/>
  <c r="E45" i="19"/>
  <c r="E50" i="19"/>
  <c r="E49" i="19"/>
  <c r="E133" i="19"/>
  <c r="E122" i="66" l="1"/>
  <c r="E126" i="66" s="1"/>
  <c r="E139" i="66" s="1"/>
  <c r="E140" i="66" s="1"/>
  <c r="I3" i="5" s="1"/>
  <c r="E51" i="19"/>
  <c r="E74" i="19" s="1"/>
  <c r="E35" i="19"/>
  <c r="C15" i="63"/>
  <c r="C16" i="63"/>
  <c r="C14" i="63"/>
  <c r="E124" i="66" l="1"/>
  <c r="E79" i="19"/>
  <c r="E90" i="19"/>
  <c r="B37" i="63"/>
  <c r="E93" i="19" l="1"/>
  <c r="E92" i="19"/>
  <c r="E94" i="19"/>
  <c r="E65" i="19"/>
  <c r="E75" i="19" s="1"/>
  <c r="E96" i="19" l="1"/>
  <c r="E136" i="19" s="1"/>
  <c r="E80" i="19"/>
  <c r="E85" i="19" s="1"/>
  <c r="E135" i="19" s="1"/>
  <c r="E105" i="19" l="1"/>
  <c r="E107" i="19" s="1"/>
  <c r="E36" i="19" l="1"/>
  <c r="E37" i="19" s="1"/>
  <c r="E73" i="19" s="1"/>
  <c r="E76" i="19" l="1"/>
  <c r="E134" i="19" s="1"/>
  <c r="E138" i="19" s="1"/>
  <c r="E120" i="19" l="1"/>
  <c r="E121" i="19" s="1"/>
  <c r="E125" i="19" l="1"/>
  <c r="E122" i="19"/>
  <c r="E126" i="19" s="1"/>
  <c r="D16" i="63"/>
  <c r="F15" i="63" l="1"/>
  <c r="F16" i="63" l="1"/>
  <c r="G16" i="63" s="1"/>
  <c r="H16" i="63" s="1"/>
  <c r="F14" i="63" l="1"/>
  <c r="E139" i="19" l="1"/>
  <c r="E140" i="19" s="1"/>
  <c r="I4" i="5" s="1"/>
  <c r="E28" i="63"/>
  <c r="E29" i="63"/>
  <c r="K4" i="5" l="1"/>
  <c r="K5" i="5" s="1"/>
  <c r="J5" i="5"/>
  <c r="E123" i="19"/>
  <c r="E124" i="19"/>
  <c r="D14" i="63"/>
  <c r="G14" i="63" s="1"/>
  <c r="H14" i="63" l="1"/>
  <c r="D15" i="63" l="1"/>
  <c r="G15" i="63" s="1"/>
  <c r="H15" i="63" s="1"/>
  <c r="H19" i="63" s="1"/>
  <c r="G26" i="63" s="1"/>
  <c r="H18" i="63" l="1"/>
  <c r="E26" i="63" s="1"/>
</calcChain>
</file>

<file path=xl/sharedStrings.xml><?xml version="1.0" encoding="utf-8"?>
<sst xmlns="http://schemas.openxmlformats.org/spreadsheetml/2006/main" count="669" uniqueCount="273">
  <si>
    <t>PRESIDÊNCIA DA REPÚBLICA
PROCESSO Nº: 00059.000338/2023-91
PREGÃO 20/2023</t>
  </si>
  <si>
    <r>
      <rPr>
        <b/>
        <sz val="14"/>
        <rFont val="Times New Roman"/>
        <family val="1"/>
      </rPr>
      <t xml:space="preserve">R7 FACILITIES - SERVIÇOS DE ENGENHARIA EIRELI
CNPJ: 11.162.311/0001-73
</t>
    </r>
    <r>
      <rPr>
        <b/>
        <sz val="9"/>
        <rFont val="Times New Roman"/>
        <family val="1"/>
      </rPr>
      <t>TR SIA TRECHO 17 RUA 14 LOTE 170 BRASÍLIA - DF
CEP: 71.200-240
FONE: (61) 3142-0377
EMAIL: licitacoes@r7facilities.com.br</t>
    </r>
  </si>
  <si>
    <t>FORMA DE TRIBUTAÇÃO DA EMPRESA</t>
  </si>
  <si>
    <t>LUCRO REAL</t>
  </si>
  <si>
    <t>LICITAÇÃO Nº: 20/2023</t>
  </si>
  <si>
    <t>OBJETO:</t>
  </si>
  <si>
    <t>Contratação de empresa especializada na prestação de serviços comuns de engenharia, com dedicação exclusiva de mão de obra, para as funções de Arquiteto, Engenheiro Eletricista, Engenheiro Civil, Engenheiro Civil (Orçamentista), Engenheiro Mecânico, em apoio à Coordenação-Geral de Engenharia da Presidência da República (COENGE/PR), na melhoria contínua, estudo, planejamento, desenvolvimento, elaboração, acompanhamento e apoio à fiscalização de projetos e serviços de engenharia.</t>
  </si>
  <si>
    <t xml:space="preserve">PLANILHA DE COMPOSIÇÃO DE PREÇOS  </t>
  </si>
  <si>
    <t>TOTALIZAÇÃO</t>
  </si>
  <si>
    <t>GRUPO 1</t>
  </si>
  <si>
    <t>ITEM</t>
  </si>
  <si>
    <t>ESPECIFICAÇÃO</t>
  </si>
  <si>
    <t>QTD</t>
  </si>
  <si>
    <t>UNIDADE</t>
  </si>
  <si>
    <t>VALOR UNITARIO</t>
  </si>
  <si>
    <t>VALOR MENSAL</t>
  </si>
  <si>
    <t>VALOR ANUAL</t>
  </si>
  <si>
    <t>SERVIÇO</t>
  </si>
  <si>
    <t>VALOR TOTAL MENSAL</t>
  </si>
  <si>
    <t>VALOR TOTAL ANUAL</t>
  </si>
  <si>
    <t xml:space="preserve"> </t>
  </si>
  <si>
    <t>DESCRIÇÃO</t>
  </si>
  <si>
    <t>VALOR TOTAL</t>
  </si>
  <si>
    <t>PRESTAÇÃO DE SERVIÇOS TERCEIRIZADOS</t>
  </si>
  <si>
    <t>VALOR MENSAL POR EXTENSO</t>
  </si>
  <si>
    <t>VALOR TOTAL POR EXTENSO</t>
  </si>
  <si>
    <t>DECLARAÇÕES</t>
  </si>
  <si>
    <r>
      <t xml:space="preserve">Declaramos que no preço proposto, estão computados todos os custos necessários para a execução dos serviços, bem como todos os tributos, seguros, encargos trabalhistas, comerciais e quaisquer outras despesas que incidam ou venham a incidir sobre o objeto do Edital em referência, e que influenciem na formação dos preços desta proposta.
Os serviços terão início de forma imediata na data de início da vigência do contrato e serão executados conforme condições e especificações constantes do edital e seus anexos.
Declaramos que nos preços propostos estão inclusos todos os custos necessários para a execução do objeto, bem como todos os tributos, fretes, seguros, encargos trabalhistas, comerciais e quaisquer outras despesas que incidam ou venham a incidir sobre o objeto desta licitação.
Declaro que a empresa se compromete a repactuar os preços das categorias pelos percentuais definidos na convenção coletiva de trabalho à qual esteja vinculada, conforme Anexo VIII do edital.
Declaro a viabilidade dos preços apresentados na proposta, conforme Anexo X do edital.
Declaro não constar no cadastro de empregadores flagrados explorando trabalhadores em condições análogas às de escravo, instituído pelo Ministério do Trabalho e Emprego, por meio da Portaria Interministerial MTPS/MMIRDH nº 4 de 11/05/2016.
Declaro não ter sido condenada, a CONTRATADA ou seus dirigentes, por infringir as leis de combate à discriminação de raça ou de gênero, ao trabalho infantil e ao trabalho escravo, em afronta a previsão aos artigos 1° e 170 da Constituição Federal de 1988; do artigo 149 do Código Penal Brasileiro; do Decreto n° 5.017/2004 (promulga o Protocolo de Palermo) e das Convenções da OIT nos 29 e 105.
Declaro, com base no artigo 63, § 1º da Lei nº 14.133/2021, que propostas econômica compreende a integralidade dos custos para atendimento dos direitos trabalhistas assegurados na Constituição Federal, nas leis trabalhistas, nas normas infralegais, nas convenções coletivas de trabalho e nos termos de ajustamento de conduta vigentes na data de entrega da proposta.
Declaramos o Cumprimento da Política de Empregabilidade.
Declaramos que estamos de pleno acordo com todas as condições estabelecidas no Edital e seus anexos, bem como aceitamos todas as obrigações e responsabilidades especificadas no Termo de Referência. Os serviços terão início conforme previsto no contrato a ser assinado e serão executados conforme condições e especificações constantes do Edital e seus Anexos. </t>
    </r>
    <r>
      <rPr>
        <b/>
        <u/>
        <sz val="10"/>
        <rFont val="Times New Roman"/>
        <family val="1"/>
      </rPr>
      <t>O prazo de validade de nossa proposta é de 90 dias</t>
    </r>
    <r>
      <rPr>
        <sz val="10"/>
        <rFont val="Times New Roman"/>
        <family val="1"/>
      </rPr>
      <t>, contados da data de suaapresentação. Caso nos seja adjudicado o objeto da licitação, comprometemo-nos a assinar o contrato no prazo determinado no Edital, e para esse fim fornecemos os seguintes dados:</t>
    </r>
  </si>
  <si>
    <t>DADOS DO REPRESENTANTE DA EMPRESA PARA ASSINATURA DO CONTRATO.</t>
  </si>
  <si>
    <t>Caso o objeto da licitação nos seja adjudicado, comprometemo-nos a assinar o contrato no prazo determinado no edital e para esse fim fornecemos os seguintes dados:</t>
  </si>
  <si>
    <t>NOME: Gildenilson Braz Torres
END: TR SIA Trecho 17 Rua 14 Lote 170 Brasília - DF
RG: 48437295-5 SSP-MA CPF: 717.967.543-15
E-MAIL: licitacoes@r7facilities.com.br
NACIONALIDADE: Brasileiro</t>
  </si>
  <si>
    <t>DADOS BANCÁRIOS</t>
  </si>
  <si>
    <t xml:space="preserve">BANCO - Banco do Brasil
AGÊNCIA: 1507-5
CONTA CORRENTE: 74475-1      </t>
  </si>
  <si>
    <t>GRUPO</t>
  </si>
  <si>
    <t>DESCRIÇÃO/ESPECIFICAÇÃO</t>
  </si>
  <si>
    <t>CATSER</t>
  </si>
  <si>
    <t>UNIDADE DE MEDIDA</t>
  </si>
  <si>
    <t>VALOR UNITÁRIO</t>
  </si>
  <si>
    <t>VALOR MESAL</t>
  </si>
  <si>
    <t>I</t>
  </si>
  <si>
    <t>Posto</t>
  </si>
  <si>
    <t>SECRETARIA EXECUTIVA</t>
  </si>
  <si>
    <t>SUBSECRETARIA DE GESTÃO ADMINISTRATIVA</t>
  </si>
  <si>
    <t>COORDENAÇÃO-GERAL DE LICITAÇÕES E CONTRATOS</t>
  </si>
  <si>
    <t>PLANILHA DE CUSTOS E FORMAÇÃO DE CUSTOS</t>
  </si>
  <si>
    <t xml:space="preserve">INSTRUÇÃO NORMATIVA Nº 5, DE 26 DE MAIO DE 2017 (Atualizada) e </t>
  </si>
  <si>
    <t>INSTRUÇÃO NORMATIVA Nº 7, DE 20 DE SETEMBRO DE 2018.</t>
  </si>
  <si>
    <t>Discriminação dos Serviços (dados referentes à contratação)</t>
  </si>
  <si>
    <t xml:space="preserve">A </t>
  </si>
  <si>
    <t xml:space="preserve">Data de apresentação da proposta (dia/mês/ano) </t>
  </si>
  <si>
    <t xml:space="preserve">B </t>
  </si>
  <si>
    <t xml:space="preserve">Município/UF </t>
  </si>
  <si>
    <t>Brasília/DF</t>
  </si>
  <si>
    <t xml:space="preserve">C </t>
  </si>
  <si>
    <t xml:space="preserve">Ano Acordo, Convenção ou Sentença Normativa em Dissídio Coletivo, Nº do registro no MTE </t>
  </si>
  <si>
    <t>D</t>
  </si>
  <si>
    <t xml:space="preserve">Nº de meses de execução contratual </t>
  </si>
  <si>
    <t xml:space="preserve">Dados complementares para composição dos custos referente à mão-de-obra </t>
  </si>
  <si>
    <t>Tipo de serviço (mesmo serviço com características distintas)</t>
  </si>
  <si>
    <t>Salário Normativo da Categoria Profissional</t>
  </si>
  <si>
    <t xml:space="preserve">Categoria profissional (vinculada à execução contratual) </t>
  </si>
  <si>
    <t>Classificação Brasileira de Ocupações (CBO):</t>
  </si>
  <si>
    <t xml:space="preserve">Data base da categoria (dia/mês/ano) </t>
  </si>
  <si>
    <t>Módulo 1 - Composição da Remuneração</t>
  </si>
  <si>
    <t xml:space="preserve">Composição da remuneração </t>
  </si>
  <si>
    <t xml:space="preserve">Valor (R$) </t>
  </si>
  <si>
    <t xml:space="preserve">Salário Base </t>
  </si>
  <si>
    <t>Adicional de Periculosidade</t>
  </si>
  <si>
    <t xml:space="preserve">Adicional de insalubridade </t>
  </si>
  <si>
    <t xml:space="preserve">D </t>
  </si>
  <si>
    <t xml:space="preserve">Adicional noturno </t>
  </si>
  <si>
    <t xml:space="preserve">E </t>
  </si>
  <si>
    <t>Adicional de Hora Noturna reduzida</t>
  </si>
  <si>
    <t xml:space="preserve">G </t>
  </si>
  <si>
    <t xml:space="preserve">Intervalo Intrajornada </t>
  </si>
  <si>
    <t xml:space="preserve">H </t>
  </si>
  <si>
    <t>Descanso Semanal Remunerado</t>
  </si>
  <si>
    <t xml:space="preserve">Total da Remuneração </t>
  </si>
  <si>
    <t>Nota 1: O Módulo 1 refere-se ao valor mensal devido ao empregado pela prestação do serviço no período de 12 meses.</t>
  </si>
  <si>
    <t>Módulo 2 - Encargos e Benefícios Anuais, Mensais e Diários</t>
  </si>
  <si>
    <t>Submódulo 2.1 - 13º (décimo terceiro) Salário, Férias e Adicional de Férias</t>
  </si>
  <si>
    <t>2.1</t>
  </si>
  <si>
    <t>13º (décimo terceiro) Salário, Férias e Adicional de Férias</t>
  </si>
  <si>
    <t xml:space="preserve">% </t>
  </si>
  <si>
    <t xml:space="preserve">13 º Salário </t>
  </si>
  <si>
    <t>Férias e Adicional de Férias</t>
  </si>
  <si>
    <t xml:space="preserve">Subtotal </t>
  </si>
  <si>
    <t>C</t>
  </si>
  <si>
    <t>Incidência dos encargos previstos no Submódulo 2.2 sobre 13º Salário, Férias e Adicional de Férias</t>
  </si>
  <si>
    <t xml:space="preserve">Total </t>
  </si>
  <si>
    <t>Nota 1: Como a planilha de custos e formação de preços é calculada mensalmente, provisiona-se proporcionalmente 1/12 (um doze avos) dos valores referentes a gratificação natalina, férias e adicional de férias. (Redação dada pela Instrução Normativa nº 7, de 2018)</t>
  </si>
  <si>
    <t>Nota 2: O adicional de férias contido no Submódulo 2.1 corresponde a 1/3 (um terço) da remuneração que por sua vez é divido por 12 (doze) conforme Nota 1 acima.</t>
  </si>
  <si>
    <t>Submódulo 2.2 - Encargos Previdenciários (GPS), Fundo de Garantia por Tempo de Serviço (FGTS) e outras contribuições.</t>
  </si>
  <si>
    <t>2.2</t>
  </si>
  <si>
    <t>GPS, FGTS e outras contribuições</t>
  </si>
  <si>
    <t xml:space="preserve">INSS </t>
  </si>
  <si>
    <t xml:space="preserve">Salário Educação </t>
  </si>
  <si>
    <t>SAT</t>
  </si>
  <si>
    <t>SESC ou SESI</t>
  </si>
  <si>
    <t>SENAI - SENAC</t>
  </si>
  <si>
    <t xml:space="preserve">F </t>
  </si>
  <si>
    <t xml:space="preserve">SEBRAE </t>
  </si>
  <si>
    <t>INCRA</t>
  </si>
  <si>
    <t>FGTS</t>
  </si>
  <si>
    <t xml:space="preserve">TOTAL </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</si>
  <si>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</si>
  <si>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</si>
  <si>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Esses percentuais incidem sobre o Módulo 1, o Submódulo 2.1. (Redação dada pela Instrução Normativa nº 7, de 2018)</t>
  </si>
  <si>
    <t>Submódulo 2.3 - Benefícios Mensais e Diários.</t>
  </si>
  <si>
    <t>2.3</t>
  </si>
  <si>
    <t>Benefícios Mensais e Diários</t>
  </si>
  <si>
    <t>Dias</t>
  </si>
  <si>
    <t>Valor/dia</t>
  </si>
  <si>
    <t xml:space="preserve">Transporte </t>
  </si>
  <si>
    <t>Auxílio- Refeição/ Alimentação  (Vales, Cestas básicas, etc)</t>
  </si>
  <si>
    <t xml:space="preserve">Fundo Social Odontológico </t>
  </si>
  <si>
    <t>Plano de Saúde</t>
  </si>
  <si>
    <t>E</t>
  </si>
  <si>
    <t>Seguro de vida, invalidez e funeral</t>
  </si>
  <si>
    <t>Auxílio creche</t>
  </si>
  <si>
    <t>G</t>
  </si>
  <si>
    <t>Contribuição Negocial</t>
  </si>
  <si>
    <t>Processamento em folha</t>
  </si>
  <si>
    <t xml:space="preserve">Total de Benefícios mensais e diários </t>
  </si>
  <si>
    <t>Nota 1: O valor informado deverá ser o custo real do benefício (descontado o valor eventualmente pago pelo posto).</t>
  </si>
  <si>
    <t>Nota 2: Observar a previsão dos benefícios contidos em Acordos, Convenções e Dissídios Coletivos de Trabalho e atentar-se ao disposto no art. 6º desta Instrução Normativa SEGES Nº 05/2017.</t>
  </si>
  <si>
    <t>Quadro-Resumo do Módulo 2 - Encargos e Benefícios anuais, mensais e diários</t>
  </si>
  <si>
    <t>Encargos e Benefícios Anuais, Mensais e Diários</t>
  </si>
  <si>
    <t>Valor (R$)</t>
  </si>
  <si>
    <t>Total</t>
  </si>
  <si>
    <t>Módulo 3 - Provisão para Rescisão</t>
  </si>
  <si>
    <t>Provisão para Rescisão</t>
  </si>
  <si>
    <t>%</t>
  </si>
  <si>
    <t>A</t>
  </si>
  <si>
    <t>Aviso Prévio Indenizado</t>
  </si>
  <si>
    <t>B</t>
  </si>
  <si>
    <t>Incidência do FGTS sobre o Aviso Prévio Indenizado</t>
  </si>
  <si>
    <t>Multa do FGTS sobre o Aviso Prévio Indenizado (Multa FGTS - Rescisão sem Justa Causa:) – valor da multado FGTS.</t>
  </si>
  <si>
    <t>Aviso Prévio Trabalhado</t>
  </si>
  <si>
    <t>Incidência de GPS, FGTS e outras contribuições sobre o Aviso Prévio Trabalhado</t>
  </si>
  <si>
    <t>F</t>
  </si>
  <si>
    <t>Multa do FGTS sobre o Aviso Prévio Trabalhado</t>
  </si>
  <si>
    <t>Nota 1: O somatório dos percentuais referentes a Multa do FGTS e contribuição social sobre o Aviso Prévio Indenizado e a Multa do FGTS e contribuição social sobre o Aviso Prévio Trabalhado não deverão ultrapassar a 5% conforme o Anexo XI da IN 05/2017-SG/MPDG</t>
  </si>
  <si>
    <t>Módulo 4 - Custo de Reposição do Profissional Ausente</t>
  </si>
  <si>
    <t>Submódulo 4.1 - Ausências Legais</t>
  </si>
  <si>
    <t>4.1</t>
  </si>
  <si>
    <t>Substituto nas Ausências Legais</t>
  </si>
  <si>
    <t>Substituto na cobertura de Férias</t>
  </si>
  <si>
    <t>Substituto na cobertura de Ausências Legais por doença</t>
  </si>
  <si>
    <t>Substituto na cobertura de Licença-Paternidade</t>
  </si>
  <si>
    <t>Substituto na cobertura de Ausência por acidente de trabalho</t>
  </si>
  <si>
    <t>Substituto na cobertura de Afastamento Maternidade</t>
  </si>
  <si>
    <t>Substituto na cobertura de Outras ausências</t>
  </si>
  <si>
    <t xml:space="preserve">                                                </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</si>
  <si>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</si>
  <si>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Submódulo 4.2 - Substituto na Intrajornada</t>
  </si>
  <si>
    <t>4.2</t>
  </si>
  <si>
    <t>Substituto na Intrajornada</t>
  </si>
  <si>
    <t>Substituto na cobertura de Intervalo para repouso ou alimentação</t>
  </si>
  <si>
    <t>Quadro-Resumo do Módulo 4 - Custo de Reposição do Profissional Ausente</t>
  </si>
  <si>
    <t>Custo de Reposição do Profissional Ausente</t>
  </si>
  <si>
    <t>Módulo 5 - Insumos Diversos</t>
  </si>
  <si>
    <t>Insumos Diversos</t>
  </si>
  <si>
    <t>Uniformes</t>
  </si>
  <si>
    <t>Materiais</t>
  </si>
  <si>
    <t>Equipamentos</t>
  </si>
  <si>
    <t>Utensílios</t>
  </si>
  <si>
    <t>Insumos</t>
  </si>
  <si>
    <t>Módulo 6 - Custos Indiretos, Tributos e Lucro</t>
  </si>
  <si>
    <t>Custos Indiretos, Tributos e Lucro</t>
  </si>
  <si>
    <t>Custos Indiretos</t>
  </si>
  <si>
    <t>Lucro</t>
  </si>
  <si>
    <t>Tributos</t>
  </si>
  <si>
    <t>C.1. Tributos Federais (PIS, COFINS)</t>
  </si>
  <si>
    <t>Nota 1: Custos Indiretos, Tributos e Lucro por empregado.</t>
  </si>
  <si>
    <t>Nota 2: Os percentuais de Custos Indiretos (5%) e de Lucro (5%) por posto indicados acima estão menores que os máximos aceitáveis, de acordo com o Acórdão 2.369/2011- TCU – Plenário.</t>
  </si>
  <si>
    <t>Nota 3: O orçamento dos custos dos serviços foi estimado levando-se em consideração empresas optantes pelo Lucro Real.</t>
  </si>
  <si>
    <t>2. QUADRO-RESUMO DO CUSTO POR EMPREGADO</t>
  </si>
  <si>
    <t>Mão de obra vinculada à execução contratual (valor por empregado)</t>
  </si>
  <si>
    <t>Subtotal (A + B +C+ D+E)</t>
  </si>
  <si>
    <t>Módulo 6 – Custos Indiretos, Tributos e Lucro</t>
  </si>
  <si>
    <t xml:space="preserve">Valor Total por Empregado </t>
  </si>
  <si>
    <t>QUANTIDADE ANO</t>
  </si>
  <si>
    <t>Apoio Administrativo</t>
  </si>
  <si>
    <t>CUSTO TOTAL ESTIMADO DO GRUPO I</t>
  </si>
  <si>
    <t>INSS</t>
  </si>
  <si>
    <t>SEBRAE</t>
  </si>
  <si>
    <t>H</t>
  </si>
  <si>
    <t>Percentual (%)</t>
  </si>
  <si>
    <t>SALÁRIO BASE</t>
  </si>
  <si>
    <t>Analista Administrativo - Bacharel em Contabilidade</t>
  </si>
  <si>
    <t>Analista Administrativo - Bacharel em Direito</t>
  </si>
  <si>
    <t xml:space="preserve">Nota 3: O valor do auxílio-refeição foi obtido conforme média dos valores estabelecidos nas convenções coletivas de trabalho, vigentes nos contratos de apoio administrativo do FNDE (SINDISERVIÇOS/DF - número do registro no MTE DF000042/2025; SEAC X SIS/DF - número do registro no MTE DF000045/2025; SINDPD/DF - número do registro no MTE DF000783/2024), acrescida ao cálculo a convenção do sindicato de trabalhadores de escritórios de advocacia e de empresas de serviços contábeis.			</t>
  </si>
  <si>
    <t>Trata-se de valor devido ao empregado no caso de o empregador rescindir o contrato sem justo motivo e sem lhe conceder aviso prévio, conforme disposto no § 1º do art. 487 da CLT. De acordo com a realidade da empresa, cerca de 1% do pessoal é demitido pelo empregador, antes do término do contrato de trabalho. Cálculo ((1/12)x 0,01) x 100 = 0,08%</t>
  </si>
  <si>
    <t xml:space="preserve">Notas explicativas da planilha de composiçao de custos e formação de preços </t>
  </si>
  <si>
    <t>Percentual</t>
  </si>
  <si>
    <t>Art. 195, I, "A", Constituição Federal de 1988; art. 22, inciso I, da Lei 8.212/91</t>
  </si>
  <si>
    <t>Salário Educação</t>
  </si>
  <si>
    <t>Art. 212, § 5º da CF/88; Decreto-Lei nº 1.422/75</t>
  </si>
  <si>
    <r>
      <t xml:space="preserve">SAT </t>
    </r>
    <r>
      <rPr>
        <sz val="10"/>
        <color rgb="FFFF0000"/>
        <rFont val="Calibri"/>
        <family val="2"/>
      </rPr>
      <t>(RAT*FAP)</t>
    </r>
  </si>
  <si>
    <t>Art. 22, inciso II, da Lei nº 8.212/91   -  De acordo com o percentual vigente da empresa.</t>
  </si>
  <si>
    <t>3,89% (3%*1,2963)</t>
  </si>
  <si>
    <t>Art. 30 da Lei nº 8.036/90; Decreto n.º 2.318/86</t>
  </si>
  <si>
    <t>Decreto-Lei nº 2.318/86</t>
  </si>
  <si>
    <t>Art. 8º, §3º, Lei nº 8.029/90</t>
  </si>
  <si>
    <t>Lei nº 2.613/55; art. 1º, I, Decreto-Lei nº 1.146/70</t>
  </si>
  <si>
    <t>Art. 7º, Inciso III, da CF/88, c/c o art. 15, Lei nº 8.036/90</t>
  </si>
  <si>
    <t>EXEMPLO</t>
  </si>
  <si>
    <t>Repassado o custo necessário pra realização do transporte, conforme realidade da empresa.</t>
  </si>
  <si>
    <t>Conforme realidade da empresa</t>
  </si>
  <si>
    <t>Alimentação</t>
  </si>
  <si>
    <t xml:space="preserve"> (conforme CCT)</t>
  </si>
  <si>
    <t>Outros</t>
  </si>
  <si>
    <t xml:space="preserve">Aviso Prévio Indenizado       </t>
  </si>
  <si>
    <t>((1/12)x 0,01) x 100 = 0,08%</t>
  </si>
  <si>
    <t xml:space="preserve">Incidência do FGTS sobre o Aviso Prévio Indenizado  </t>
  </si>
  <si>
    <t xml:space="preserve">É a aplicação de 8% sobre o valor obtido no item A deste Módulo </t>
  </si>
  <si>
    <t>(Item A)*%alíquotaFGTS</t>
  </si>
  <si>
    <r>
      <t>Multa do FGTS e</t>
    </r>
    <r>
      <rPr>
        <sz val="10"/>
        <color rgb="FFFF0000"/>
        <rFont val="Calibri"/>
        <family val="2"/>
      </rPr>
      <t xml:space="preserve"> </t>
    </r>
    <r>
      <rPr>
        <sz val="10"/>
        <color rgb="FF000000"/>
        <rFont val="Calibri"/>
        <family val="2"/>
      </rPr>
      <t>sobre o Aviso Prévio Indenizado</t>
    </r>
  </si>
  <si>
    <t>Indenização (rescisão sem justa causa: multa de 40% do FGTS)
Para efeito de cálculo dos valores limites (máximo), considera-se, que cerca de 10% dos empregados pedem demissão, e, portanto, o custo da multa sobre o saldo do FGTS recai sobre os 90% remanescentes.
Memória de Cálculo: Multa sobre FGTS = {1+2/12 + (1/3 x 1/12)} x 0,08*0,4*0,9*100 ≅3,44%</t>
  </si>
  <si>
    <t xml:space="preserve">Aviso Prévio Trabalhado  </t>
  </si>
  <si>
    <t xml:space="preserve">A rubrica supracitada refere-se à indenização de sete dias corridos devida ao empregado no caso de o empregador rescindir o contrato sem justo motivo e conceder aviso prévio, conforme disposto no art. 488 da CLT. 
A cada ano da prorrogação do contrato poderá haver variação do percentual para até 10% (0,19%), relativos aos 03 dias de aviso acrescidos a cada anualidade de contratação do empregado, considerando que a Lei n.º 12.506/2011 regulamentou o aviso prévio proporcional previsto no inciso XXI, do art. 7º da Constituição Federal.
Desta forma realizamos o cálculo do aviso prévio trabalhado durante toda vigência contratual, contemplando as variações do contrato. 
A provisão representa: 
(((7/30)/12))x100 = 1,94%;
(((7/30)/12)*0,1)x100 = 0,194% </t>
  </si>
  <si>
    <t>(((7/30)/12)*0,1)x100 = 0,19%</t>
  </si>
  <si>
    <t>Incidência dos encargos do submódulo 2.2 sobre o Aviso Prévio Trabalhado</t>
  </si>
  <si>
    <t xml:space="preserve">Calculado multiplicando-se o percentual total do submódulo 2.2 ao valor do item D deste módulo.  </t>
  </si>
  <si>
    <t xml:space="preserve">(Item D)*%submódulo2.2  </t>
  </si>
  <si>
    <t>Multa do FGTS e sobre o Aviso Prévio Trabalhado</t>
  </si>
  <si>
    <t>Indenização (rescisão sem justa causa: multa de 40% do FGTS e 10% de contribuição social)
Memória de cálculo: % multa e CS sobre FGTS = APT * 0,08 * 0,4 *100 = 0,0194 * 0,08 * 0,5 * 100 ≅ 0,06%</t>
  </si>
  <si>
    <t>Ausências Legais</t>
  </si>
  <si>
    <t>Férias</t>
  </si>
  <si>
    <t>Estimativa de 0,13  ausências por ano.  De acordo com realidade da empresa. A provisão mensal obtida pelo cálculo: (0,13/365) = 0,04%</t>
  </si>
  <si>
    <t>(0,13/365) = 0,04%</t>
  </si>
  <si>
    <t>Licença-Paternidade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</si>
  <si>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
Dessa forma a provisão para este item corresponde a: ((4,16/30)/12) x 0,015 x 100 = 0,02%.</t>
  </si>
  <si>
    <t>((4,16/30)/12) x 0,015 x 100 = 0,02%.</t>
  </si>
  <si>
    <t>Ausência por acidente de trabalho</t>
  </si>
  <si>
    <t>O artigo 27 do Decreto nº 89.312, de 23/01/84, obriga o empregador a assumir o ônus financeiro pelo prazo de 15 dias, no caso de acidente de trabalho previsto no art. 131 da CLT. De acordo ccom a realidade da empresa. Assim a provisão corresponde a: ((15/30)/12) x 0,0078 x 100 = 0,03%.</t>
  </si>
  <si>
    <t>((15/30)/12) x 0,0078 x 100 = 0,03%.</t>
  </si>
  <si>
    <t>Afastamento Maternidade</t>
  </si>
  <si>
    <t>A provisão corresponde a {(dias de licença maternidade/número de dias do mês) x (% de mulheres na prestação dos serviços) x (expectativa mensal de novos afastamentos maternidade)}: {(120/30)*0,025*(0,0358/12)} = 0,04%. De acordo com realidade da empresa</t>
  </si>
  <si>
    <t>{(180/30)*0,025*(0,0358/12)} = 0,04%</t>
  </si>
  <si>
    <t>Auxílio Doença</t>
  </si>
  <si>
    <t>Estimativa de 0,13 ocorrências por ano.  De acordo com realidade da empresa. A provisão mensal obtida pelo cálculo: (0,13/365) = 0,04%</t>
  </si>
  <si>
    <t>Incidência do Submódulo 2.2 sobre o custo de substituição em virtude ausências legais</t>
  </si>
  <si>
    <t>Submódulo 4.2 - Intrajornada</t>
  </si>
  <si>
    <t>Intrajornada</t>
  </si>
  <si>
    <t>Intervalo para repouso e alimentação</t>
  </si>
  <si>
    <t>não há previsão de substituição nos intervalos</t>
  </si>
  <si>
    <t>Referência</t>
  </si>
  <si>
    <t>Conforme planilha e edital</t>
  </si>
  <si>
    <t>Relógio Ponto</t>
  </si>
  <si>
    <t>Outros (especificar)</t>
  </si>
  <si>
    <t>Para o cálculo utiliza-se como base o somatório dos módulos 1, 2, 3, 4 e 5 x o percentual para os custos indiretos</t>
  </si>
  <si>
    <t>(M1+M2+M3+M4+M5)*taxa%</t>
  </si>
  <si>
    <t>Para o cálculo utiliza-se como base o somatório dos módulos 1, 2, 3, 4, 5 e o item A do módulo 6 x o percentual para os custos indiretos</t>
  </si>
  <si>
    <t>(M1+M2+M3+M4+M5+A6)*taxa%</t>
  </si>
  <si>
    <t xml:space="preserve">Tributos            </t>
  </si>
  <si>
    <t>O percentual utilizado depende do enquadramento tributário da empresa. Para o cálculo utiliza-se como base o custo total do posto de trabalho, que será calculado somando-se os totais dos módulos 1, 2, 3, 4, 5 e itens A e B do módulo 6.</t>
  </si>
  <si>
    <t xml:space="preserve">C.1. Tributos Federais (PIS)   </t>
  </si>
  <si>
    <t>(soma-se os totais dos módulos 1, 2, 3, 4, 5 e itens A e B do módulo 6)/(1-percentual total)*(percentual correspondente ao item C.1</t>
  </si>
  <si>
    <t>(M1+M2+M3+M4+M5+A6+B6)*tributo%/(1-Σ%tributos)*tributoC.1</t>
  </si>
  <si>
    <t>C.2. Tributos Estaduais (COFINS)</t>
  </si>
  <si>
    <t>(soma-se os totais dos módulos 1, 2, 3, 4, 5 e itens A e B do módulo 6)/(1-percentual total)*(percentual correspondente ao item C.2</t>
  </si>
  <si>
    <t>(M1+M2+M3+M4+M5+A6+B6)*tributo%/(1-Σ%tributos)*tributoC.2</t>
  </si>
  <si>
    <t>C.3. Tributos Municipais (ISS)</t>
  </si>
  <si>
    <t>(soma-se os totais dos módulos 1, 2, 3, 4, 5 e itens A e B do módulo 6)/(1-percentual total)*(percentual correspondente ao item C.3</t>
  </si>
  <si>
    <t>(M1+M2+M3+M4+M5+A6+B6)*tributo%/(1-Σ%tributos)*tributoC.3</t>
  </si>
  <si>
    <t>Não se aplica a esta contratação.</t>
  </si>
  <si>
    <t>0,00%</t>
  </si>
  <si>
    <t>C.2. Tributos Estaduais</t>
  </si>
  <si>
    <t>Nota 4: informamos que adotamos um critério usual e conservador de 21 dias úteis mensais, em conformidade com práticas consolidadas na elaboração de propostas técnicas e com base em meses de referência padrão para contratações públicas.
Cabe ressaltar que, no ano de 2025 existem aproximadamente 253 dias úteis. Isso é calculado
considerando que o ano tem 365 dias, e são subtraídos os 52 sábados, 52 domingos e 12 feriados
nacionais, segundo o site Escala e https://monitoo.com.br/pt-br/quantos-dias-uteis-existem-por-mes-
em-2025/
253/12 = 21
Tal custo é de responsabilidade da empresa, a qual deverá arcar com erros de dimensionamento a
maior – sem onerar a Administração Pública.</t>
  </si>
  <si>
    <t>Nota 5: O desconto legal de 20% sobre o total do vale alimentação, deu-se pelo fato da empresa ser beneficiária do PAT, conforme documento apresentado.</t>
  </si>
  <si>
    <t>DF000042/2025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</si>
</sst>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quot;R$&quot;\ #,##0.00"/>
    <numFmt numFmtId="165" formatCode="_(&quot;R$ &quot;* #,##0.00_);_(&quot;R$ &quot;* \(#,##0.00\);_(&quot;R$ &quot;* &quot;-&quot;??_);_(@_)"/>
    <numFmt numFmtId="166" formatCode="_ * #,##0.00_ ;_ * \-#,##0.00_ ;_ * \-??_ ;_ @_ "/>
    <numFmt numFmtId="167" formatCode="#,##0.00\ ;\(#,##0.00\);\-#\ ;@\ "/>
    <numFmt numFmtId="168" formatCode="0\ &quot;MESES&quot;"/>
    <numFmt numFmtId="169" formatCode="_(* #,##0.00_);_(* \(#,##0.00\);_(* &quot;-&quot;??_);_(@_)"/>
    <numFmt numFmtId="170" formatCode="_(&quot;R$&quot;* #,##0.00_);_(&quot;R$&quot;* \(#,##0.00\);_(&quot;R$&quot;* &quot;-&quot;??_);_(@_)"/>
    <numFmt numFmtId="171" formatCode="0.0%"/>
    <numFmt numFmtId="172" formatCode="&quot; &quot;[$R$]#,##0.00&quot; &quot;;&quot;-&quot;[$R$]#,##0.00&quot; &quot;;&quot; &quot;[$R$]&quot;-&quot;00&quot; &quot;;&quot; &quot;@&quot; &quot;"/>
  </numFmts>
  <fonts count="70" x14ac:knownFonts="1">
    <font>
      <sz val="11"/>
      <color theme="1"/>
      <name val="Calibri"/>
      <family val="2"/>
      <scheme val="minor"/>
    </font>
    <font>
      <sz val="11"/>
      <color theme="1"/>
      <name val="Calibri"/>
      <family val="2"/>
      <scheme val="minor"/>
    </font>
    <font>
      <sz val="10"/>
      <color theme="1"/>
      <name val="Calibri"/>
      <family val="2"/>
      <scheme val="minor"/>
    </font>
    <font>
      <sz val="12"/>
      <color theme="1"/>
      <name val="Calibri"/>
      <family val="2"/>
      <scheme val="minor"/>
    </font>
    <font>
      <sz val="10"/>
      <name val="Arial"/>
      <family val="2"/>
    </font>
    <font>
      <sz val="10"/>
      <name val="Calibri"/>
      <family val="2"/>
      <scheme val="minor"/>
    </font>
    <font>
      <b/>
      <sz val="10"/>
      <color theme="1"/>
      <name val="Calibri"/>
      <family val="2"/>
      <scheme val="minor"/>
    </font>
    <font>
      <b/>
      <sz val="10"/>
      <name val="Calibri"/>
      <family val="2"/>
      <scheme val="minor"/>
    </font>
    <font>
      <b/>
      <sz val="11"/>
      <color indexed="8"/>
      <name val="Calibri"/>
      <family val="2"/>
    </font>
    <font>
      <sz val="11"/>
      <color indexed="8"/>
      <name val="Calibri"/>
      <family val="2"/>
    </font>
    <font>
      <sz val="10"/>
      <name val="Times New Roman"/>
      <family val="1"/>
    </font>
    <font>
      <sz val="11"/>
      <color theme="1"/>
      <name val="Calibri"/>
      <family val="2"/>
    </font>
    <font>
      <sz val="11"/>
      <color indexed="5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sz val="10"/>
      <color rgb="FF000000"/>
      <name val="Arial"/>
      <family val="2"/>
    </font>
    <font>
      <sz val="11"/>
      <color theme="1"/>
      <name val="Times New Roman"/>
      <family val="1"/>
    </font>
    <font>
      <b/>
      <sz val="12"/>
      <color rgb="FFFF0000"/>
      <name val="Times New Roman"/>
      <family val="1"/>
    </font>
    <font>
      <b/>
      <sz val="11"/>
      <name val="Times New Roman"/>
      <family val="1"/>
    </font>
    <font>
      <b/>
      <sz val="14"/>
      <name val="Times New Roman"/>
      <family val="1"/>
    </font>
    <font>
      <b/>
      <sz val="9"/>
      <name val="Times New Roman"/>
      <family val="1"/>
    </font>
    <font>
      <b/>
      <sz val="11"/>
      <color rgb="FFFF0000"/>
      <name val="Times New Roman"/>
      <family val="1"/>
    </font>
    <font>
      <sz val="11"/>
      <color rgb="FF000000"/>
      <name val="Calibri"/>
      <family val="2"/>
    </font>
    <font>
      <b/>
      <sz val="10"/>
      <color rgb="FFFFFFFF"/>
      <name val="Times New Roman"/>
      <family val="1"/>
    </font>
    <font>
      <sz val="10"/>
      <color rgb="FF000000"/>
      <name val="Times New Roman"/>
      <family val="1"/>
    </font>
    <font>
      <b/>
      <sz val="10"/>
      <color rgb="FF000000"/>
      <name val="Times New Roman"/>
      <family val="1"/>
    </font>
    <font>
      <b/>
      <sz val="10"/>
      <color theme="0"/>
      <name val="Times New Roman"/>
      <family val="1"/>
    </font>
    <font>
      <b/>
      <sz val="10"/>
      <color rgb="FF231F20"/>
      <name val="Times New Roman"/>
      <family val="1"/>
    </font>
    <font>
      <sz val="10"/>
      <color rgb="FF231F20"/>
      <name val="Times New Roman"/>
      <family val="1"/>
    </font>
    <font>
      <b/>
      <sz val="11"/>
      <color rgb="FFFFFFFF"/>
      <name val="Times New Roman"/>
      <family val="1"/>
    </font>
    <font>
      <b/>
      <sz val="10"/>
      <name val="Times New Roman"/>
      <family val="1"/>
    </font>
    <font>
      <b/>
      <sz val="11"/>
      <color theme="1"/>
      <name val="Times New Roman"/>
      <family val="1"/>
    </font>
    <font>
      <b/>
      <u/>
      <sz val="10"/>
      <name val="Times New Roman"/>
      <family val="1"/>
    </font>
    <font>
      <sz val="11"/>
      <name val="Times New Roman"/>
      <family val="1"/>
    </font>
    <font>
      <i/>
      <sz val="8"/>
      <color theme="1"/>
      <name val="Times New Roman"/>
      <family val="1"/>
    </font>
    <font>
      <sz val="11"/>
      <name val="Calibri"/>
      <family val="2"/>
      <scheme val="minor"/>
    </font>
    <font>
      <sz val="10"/>
      <name val="Arial"/>
      <family val="2"/>
    </font>
    <font>
      <u/>
      <sz val="10"/>
      <color theme="10"/>
      <name val="Arial"/>
      <family val="2"/>
    </font>
    <font>
      <sz val="9"/>
      <name val="Calibri"/>
      <family val="2"/>
      <scheme val="minor"/>
    </font>
    <font>
      <sz val="8"/>
      <name val="Calibri"/>
      <family val="2"/>
    </font>
    <font>
      <sz val="8"/>
      <name val="Calibri"/>
      <family val="2"/>
      <scheme val="minor"/>
    </font>
    <font>
      <b/>
      <sz val="8"/>
      <name val="Calibri"/>
      <family val="2"/>
      <scheme val="minor"/>
    </font>
    <font>
      <b/>
      <sz val="11"/>
      <color theme="1"/>
      <name val="Calibri"/>
      <family val="2"/>
      <scheme val="minor"/>
    </font>
    <font>
      <b/>
      <sz val="11"/>
      <name val="Calibri"/>
      <family val="2"/>
      <scheme val="minor"/>
    </font>
    <font>
      <sz val="10"/>
      <color rgb="FFFF0000"/>
      <name val="Arial"/>
      <family val="2"/>
    </font>
    <font>
      <sz val="11.5"/>
      <color theme="1"/>
      <name val="Calibri"/>
      <family val="2"/>
      <scheme val="minor"/>
    </font>
    <font>
      <sz val="10"/>
      <color rgb="FFFF0000"/>
      <name val="Calibri"/>
      <family val="2"/>
      <scheme val="minor"/>
    </font>
    <font>
      <b/>
      <sz val="10"/>
      <color rgb="FFFF0000"/>
      <name val="Calibri"/>
      <family val="2"/>
      <scheme val="minor"/>
    </font>
    <font>
      <b/>
      <sz val="11"/>
      <color rgb="FF000000"/>
      <name val="Arial"/>
      <family val="2"/>
    </font>
    <font>
      <sz val="10"/>
      <color rgb="FF000000"/>
      <name val="Calibri"/>
      <family val="2"/>
    </font>
    <font>
      <b/>
      <sz val="10"/>
      <color rgb="FF000000"/>
      <name val="Calibri"/>
      <family val="2"/>
    </font>
    <font>
      <sz val="10"/>
      <color rgb="FFFF0000"/>
      <name val="Calibri"/>
      <family val="2"/>
    </font>
    <font>
      <sz val="11"/>
      <color rgb="FF000000"/>
      <name val="Calibri"/>
      <family val="2"/>
      <charset val="1"/>
    </font>
    <font>
      <sz val="10"/>
      <color rgb="FF555555"/>
      <name val="Arial"/>
      <family val="2"/>
    </font>
    <font>
      <u/>
      <sz val="11"/>
      <color rgb="FF0563C1"/>
      <name val="Calibri"/>
      <family val="2"/>
    </font>
    <font>
      <u/>
      <sz val="10"/>
      <color rgb="FF0563C1"/>
      <name val="Calibri"/>
      <family val="2"/>
    </font>
    <font>
      <sz val="8"/>
      <color rgb="FFFF0000"/>
      <name val="Calibri"/>
      <family val="2"/>
    </font>
    <font>
      <sz val="11"/>
      <color rgb="FFFF0000"/>
      <name val="Calibri"/>
      <family val="2"/>
      <scheme val="minor"/>
    </font>
  </fonts>
  <fills count="3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0" tint="-0.499984740745262"/>
        <bgColor rgb="FF993366"/>
      </patternFill>
    </fill>
    <fill>
      <patternFill patternType="solid">
        <fgColor rgb="FFFFFFFF"/>
        <bgColor rgb="FFFFFFCC"/>
      </patternFill>
    </fill>
    <fill>
      <patternFill patternType="solid">
        <fgColor theme="0" tint="-0.499984740745262"/>
        <bgColor rgb="FFBFBFBF"/>
      </patternFill>
    </fill>
    <fill>
      <patternFill patternType="solid">
        <fgColor theme="0" tint="-0.499984740745262"/>
        <bgColor rgb="FF1F3864"/>
      </patternFill>
    </fill>
    <fill>
      <patternFill patternType="solid">
        <fgColor theme="0" tint="-0.499984740745262"/>
        <bgColor indexed="64"/>
      </patternFill>
    </fill>
    <fill>
      <patternFill patternType="solid">
        <fgColor theme="0" tint="-0.14999847407452621"/>
        <bgColor indexed="26"/>
      </patternFill>
    </fill>
    <fill>
      <patternFill patternType="solid">
        <fgColor theme="0" tint="-4.9989318521683403E-2"/>
        <bgColor indexed="64"/>
      </patternFill>
    </fill>
    <fill>
      <patternFill patternType="solid">
        <fgColor rgb="FFDDEBF7"/>
        <bgColor rgb="FFDDEBF7"/>
      </patternFill>
    </fill>
    <fill>
      <patternFill patternType="solid">
        <fgColor rgb="FF9BC2E6"/>
        <bgColor rgb="FF9BC2E6"/>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hair">
        <color auto="1"/>
      </top>
      <bottom style="hair">
        <color auto="1"/>
      </bottom>
      <diagonal/>
    </border>
    <border>
      <left/>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auto="1"/>
      </right>
      <top style="hair">
        <color auto="1"/>
      </top>
      <bottom/>
      <diagonal/>
    </border>
    <border>
      <left style="hair">
        <color auto="1"/>
      </left>
      <right style="hair">
        <color auto="1"/>
      </right>
      <top style="hair">
        <color auto="1"/>
      </top>
      <bottom/>
      <diagonal/>
    </border>
    <border>
      <left/>
      <right style="medium">
        <color indexed="64"/>
      </right>
      <top style="hair">
        <color auto="1"/>
      </top>
      <bottom/>
      <diagonal/>
    </border>
    <border>
      <left style="medium">
        <color indexed="64"/>
      </left>
      <right style="hair">
        <color auto="1"/>
      </right>
      <top/>
      <bottom/>
      <diagonal/>
    </border>
    <border>
      <left style="hair">
        <color auto="1"/>
      </left>
      <right style="hair">
        <color auto="1"/>
      </right>
      <top/>
      <bottom/>
      <diagonal/>
    </border>
    <border>
      <left style="medium">
        <color indexed="64"/>
      </left>
      <right style="hair">
        <color rgb="FF818386"/>
      </right>
      <top style="hair">
        <color rgb="FF818386"/>
      </top>
      <bottom style="hair">
        <color rgb="FF818386"/>
      </bottom>
      <diagonal/>
    </border>
    <border>
      <left style="hair">
        <color rgb="FF818386"/>
      </left>
      <right style="hair">
        <color rgb="FF818386"/>
      </right>
      <top style="hair">
        <color rgb="FF818386"/>
      </top>
      <bottom style="hair">
        <color rgb="FF818386"/>
      </bottom>
      <diagonal/>
    </border>
    <border>
      <left style="hair">
        <color rgb="FF818386"/>
      </left>
      <right style="medium">
        <color indexed="64"/>
      </right>
      <top style="hair">
        <color rgb="FF818386"/>
      </top>
      <bottom style="hair">
        <color rgb="FF818386"/>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8"/>
      </right>
      <top style="thin">
        <color indexed="8"/>
      </top>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medium">
        <color indexed="64"/>
      </top>
      <bottom style="medium">
        <color indexed="64"/>
      </bottom>
      <diagonal/>
    </border>
    <border>
      <left/>
      <right style="thin">
        <color indexed="8"/>
      </right>
      <top style="medium">
        <color indexed="64"/>
      </top>
      <bottom style="medium">
        <color indexed="64"/>
      </bottom>
      <diagonal/>
    </border>
    <border>
      <left style="medium">
        <color indexed="64"/>
      </left>
      <right/>
      <top/>
      <bottom style="thin">
        <color indexed="8"/>
      </bottom>
      <diagonal/>
    </border>
    <border>
      <left style="thin">
        <color indexed="8"/>
      </left>
      <right style="thin">
        <color indexed="8"/>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diagonal/>
    </border>
    <border>
      <left style="thin">
        <color indexed="8"/>
      </left>
      <right style="thin">
        <color indexed="8"/>
      </right>
      <top style="thin">
        <color indexed="8"/>
      </top>
      <bottom/>
      <diagonal/>
    </border>
    <border>
      <left/>
      <right style="medium">
        <color indexed="64"/>
      </right>
      <top style="thin">
        <color indexed="8"/>
      </top>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right/>
      <top style="thin">
        <color indexed="8"/>
      </top>
      <bottom style="thin">
        <color indexed="8"/>
      </bottom>
      <diagonal/>
    </border>
    <border>
      <left style="medium">
        <color indexed="64"/>
      </left>
      <right style="thin">
        <color indexed="64"/>
      </right>
      <top style="thin">
        <color indexed="64"/>
      </top>
      <bottom/>
      <diagonal/>
    </border>
    <border>
      <left/>
      <right/>
      <top style="thin">
        <color indexed="8"/>
      </top>
      <bottom/>
      <diagonal/>
    </border>
    <border>
      <left style="thin">
        <color indexed="8"/>
      </left>
      <right/>
      <top style="thin">
        <color indexed="8"/>
      </top>
      <bottom/>
      <diagonal/>
    </border>
    <border>
      <left style="thin">
        <color indexed="8"/>
      </left>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8"/>
      </bottom>
      <diagonal/>
    </border>
    <border>
      <left/>
      <right style="thin">
        <color indexed="8"/>
      </right>
      <top style="medium">
        <color indexed="64"/>
      </top>
      <bottom style="thin">
        <color indexed="8"/>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8"/>
      </bottom>
      <diagonal/>
    </border>
    <border>
      <left style="thin">
        <color indexed="8"/>
      </left>
      <right/>
      <top/>
      <bottom style="thin">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64"/>
      </right>
      <top style="medium">
        <color indexed="64"/>
      </top>
      <bottom style="thin">
        <color indexed="8"/>
      </bottom>
      <diagonal/>
    </border>
    <border>
      <left style="thin">
        <color indexed="8"/>
      </left>
      <right style="thin">
        <color indexed="64"/>
      </right>
      <top/>
      <bottom style="thin">
        <color indexed="8"/>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top style="medium">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s>
  <cellStyleXfs count="114">
    <xf numFmtId="0" fontId="0" fillId="0" borderId="0"/>
    <xf numFmtId="43" fontId="1" fillId="0" borderId="0" applyFont="0" applyFill="0" applyBorder="0" applyAlignment="0" applyProtection="0"/>
    <xf numFmtId="9" fontId="3"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10" fillId="0" borderId="0" applyNumberFormat="0" applyFill="0" applyBorder="0" applyProtection="0">
      <alignment vertical="top" wrapText="1"/>
    </xf>
    <xf numFmtId="165" fontId="4" fillId="0" borderId="0" applyFill="0" applyBorder="0" applyAlignment="0" applyProtection="0"/>
    <xf numFmtId="0" fontId="4" fillId="0" borderId="0"/>
    <xf numFmtId="0" fontId="4" fillId="0" borderId="0"/>
    <xf numFmtId="9" fontId="4" fillId="0" borderId="0" applyFill="0" applyBorder="0" applyAlignment="0" applyProtection="0"/>
    <xf numFmtId="0" fontId="8" fillId="0" borderId="5" applyNumberFormat="0" applyFill="0" applyAlignment="0" applyProtection="0"/>
    <xf numFmtId="166"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7"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7"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22" borderId="0" applyNumberFormat="0" applyBorder="0" applyAlignment="0" applyProtection="0"/>
    <xf numFmtId="0" fontId="22" fillId="5" borderId="0" applyNumberFormat="0" applyBorder="0" applyAlignment="0" applyProtection="0"/>
    <xf numFmtId="0" fontId="18" fillId="6" borderId="0" applyNumberFormat="0" applyBorder="0" applyAlignment="0" applyProtection="0"/>
    <xf numFmtId="0" fontId="19" fillId="10" borderId="6" applyNumberFormat="0" applyAlignment="0" applyProtection="0"/>
    <xf numFmtId="0" fontId="19" fillId="10" borderId="6" applyNumberFormat="0" applyAlignment="0" applyProtection="0"/>
    <xf numFmtId="0" fontId="20" fillId="23" borderId="7" applyNumberFormat="0" applyAlignment="0" applyProtection="0"/>
    <xf numFmtId="0" fontId="12" fillId="0" borderId="8" applyNumberFormat="0" applyFill="0" applyAlignment="0" applyProtection="0"/>
    <xf numFmtId="0" fontId="20" fillId="23" borderId="7" applyNumberFormat="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22" borderId="0" applyNumberFormat="0" applyBorder="0" applyAlignment="0" applyProtection="0"/>
    <xf numFmtId="0" fontId="21" fillId="10" borderId="6" applyNumberFormat="0" applyAlignment="0" applyProtection="0"/>
    <xf numFmtId="0" fontId="26" fillId="0" borderId="0" applyNumberFormat="0" applyFill="0" applyBorder="0" applyAlignment="0" applyProtection="0"/>
    <xf numFmtId="0" fontId="18" fillId="6" borderId="0" applyNumberFormat="0" applyBorder="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21" fillId="9" borderId="6" applyNumberFormat="0" applyAlignment="0" applyProtection="0"/>
    <xf numFmtId="0" fontId="12" fillId="0" borderId="8" applyNumberFormat="0" applyFill="0" applyAlignment="0" applyProtection="0"/>
    <xf numFmtId="0" fontId="23" fillId="24" borderId="0" applyNumberFormat="0" applyBorder="0" applyAlignment="0" applyProtection="0"/>
    <xf numFmtId="0" fontId="4" fillId="25" borderId="12" applyNumberFormat="0" applyFont="0" applyAlignment="0" applyProtection="0"/>
    <xf numFmtId="0" fontId="9" fillId="25" borderId="12" applyNumberFormat="0" applyFont="0" applyAlignment="0" applyProtection="0"/>
    <xf numFmtId="0" fontId="24" fillId="10" borderId="13" applyNumberFormat="0" applyAlignment="0" applyProtection="0"/>
    <xf numFmtId="0" fontId="24" fillId="10" borderId="13"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25" fillId="0" borderId="0" applyNumberFormat="0" applyFill="0" applyBorder="0" applyAlignment="0" applyProtection="0"/>
    <xf numFmtId="0" fontId="4" fillId="0" borderId="0"/>
    <xf numFmtId="165" fontId="4" fillId="0" borderId="0" applyFill="0" applyBorder="0" applyAlignment="0" applyProtection="0"/>
    <xf numFmtId="0" fontId="1" fillId="0" borderId="0"/>
    <xf numFmtId="9" fontId="9" fillId="0" borderId="0" applyFill="0" applyBorder="0" applyAlignment="0" applyProtection="0"/>
    <xf numFmtId="0" fontId="27" fillId="0" borderId="0"/>
    <xf numFmtId="9" fontId="4" fillId="0" borderId="0" applyFill="0" applyBorder="0" applyAlignment="0" applyProtection="0"/>
    <xf numFmtId="0" fontId="1" fillId="0" borderId="0"/>
    <xf numFmtId="0" fontId="34" fillId="0" borderId="0"/>
    <xf numFmtId="170" fontId="1" fillId="0" borderId="0" applyFont="0" applyFill="0" applyBorder="0" applyAlignment="0" applyProtection="0"/>
    <xf numFmtId="0" fontId="48" fillId="0" borderId="0"/>
    <xf numFmtId="165" fontId="4" fillId="0" borderId="0" applyFont="0" applyFill="0" applyBorder="0" applyAlignment="0" applyProtection="0"/>
    <xf numFmtId="9" fontId="4" fillId="0" borderId="0" applyFont="0" applyFill="0" applyBorder="0" applyAlignment="0" applyProtection="0"/>
    <xf numFmtId="0" fontId="49" fillId="0" borderId="0" applyNumberForma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34" fillId="0" borderId="0"/>
    <xf numFmtId="9" fontId="64" fillId="0" borderId="0" applyFont="0" applyFill="0" applyBorder="0" applyAlignment="0" applyProtection="0"/>
    <xf numFmtId="9" fontId="34" fillId="0" borderId="0" applyFont="0" applyFill="0" applyBorder="0" applyAlignment="0" applyProtection="0"/>
    <xf numFmtId="0" fontId="66" fillId="0" borderId="0" applyNumberFormat="0" applyFill="0" applyBorder="0" applyAlignment="0" applyProtection="0"/>
  </cellStyleXfs>
  <cellXfs count="366">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6" fillId="0" borderId="0" xfId="0" applyFont="1" applyAlignment="1">
      <alignment vertical="center"/>
    </xf>
    <xf numFmtId="43" fontId="2" fillId="0" borderId="0" xfId="1" applyFont="1" applyBorder="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wrapText="1"/>
    </xf>
    <xf numFmtId="164" fontId="11" fillId="0" borderId="0" xfId="1" applyNumberFormat="1" applyFont="1" applyBorder="1" applyAlignment="1">
      <alignment horizontal="center" vertical="center"/>
    </xf>
    <xf numFmtId="0" fontId="28" fillId="0" borderId="0" xfId="101" applyFont="1"/>
    <xf numFmtId="0" fontId="28" fillId="0" borderId="0" xfId="101" applyFont="1" applyAlignment="1">
      <alignment horizontal="center" vertical="center"/>
    </xf>
    <xf numFmtId="0" fontId="36" fillId="27" borderId="14" xfId="102" applyFont="1" applyFill="1" applyBorder="1" applyAlignment="1">
      <alignment horizontal="center" vertical="center" wrapText="1"/>
    </xf>
    <xf numFmtId="0" fontId="36" fillId="27" borderId="0" xfId="102" applyFont="1" applyFill="1" applyAlignment="1">
      <alignment vertical="center" wrapText="1"/>
    </xf>
    <xf numFmtId="167" fontId="36" fillId="27" borderId="0" xfId="102" applyNumberFormat="1" applyFont="1" applyFill="1" applyAlignment="1">
      <alignment vertical="center" wrapText="1"/>
    </xf>
    <xf numFmtId="10" fontId="36" fillId="27" borderId="0" xfId="102" applyNumberFormat="1" applyFont="1" applyFill="1" applyAlignment="1">
      <alignment vertical="center" wrapText="1"/>
    </xf>
    <xf numFmtId="0" fontId="36" fillId="27" borderId="22" xfId="102" applyFont="1" applyFill="1" applyBorder="1" applyAlignment="1">
      <alignment vertical="center" wrapText="1"/>
    </xf>
    <xf numFmtId="2" fontId="28" fillId="0" borderId="0" xfId="101" applyNumberFormat="1" applyFont="1" applyAlignment="1">
      <alignment horizontal="center" vertical="center"/>
    </xf>
    <xf numFmtId="2" fontId="35" fillId="29" borderId="40" xfId="102" applyNumberFormat="1" applyFont="1" applyFill="1" applyBorder="1" applyAlignment="1">
      <alignment horizontal="center" vertical="center" wrapText="1"/>
    </xf>
    <xf numFmtId="168" fontId="38" fillId="30" borderId="22" xfId="10" applyNumberFormat="1" applyFont="1" applyFill="1" applyBorder="1" applyAlignment="1">
      <alignment horizontal="center" vertical="center"/>
    </xf>
    <xf numFmtId="0" fontId="39" fillId="0" borderId="43" xfId="10" applyFont="1" applyBorder="1" applyAlignment="1">
      <alignment horizontal="center" vertical="center" wrapText="1"/>
    </xf>
    <xf numFmtId="0" fontId="40" fillId="0" borderId="44" xfId="10" applyFont="1" applyBorder="1" applyAlignment="1">
      <alignment horizontal="justify" vertical="center" wrapText="1"/>
    </xf>
    <xf numFmtId="0" fontId="40" fillId="0" borderId="44" xfId="10" applyFont="1" applyBorder="1" applyAlignment="1">
      <alignment horizontal="center" vertical="center" wrapText="1"/>
    </xf>
    <xf numFmtId="4" fontId="40" fillId="0" borderId="44" xfId="10" applyNumberFormat="1" applyFont="1" applyBorder="1" applyAlignment="1">
      <alignment horizontal="center" vertical="center" wrapText="1"/>
    </xf>
    <xf numFmtId="169" fontId="40" fillId="0" borderId="45" xfId="10" applyNumberFormat="1" applyFont="1" applyBorder="1" applyAlignment="1">
      <alignment horizontal="center" vertical="center" wrapText="1"/>
    </xf>
    <xf numFmtId="4" fontId="38" fillId="30" borderId="45" xfId="10" applyNumberFormat="1" applyFont="1" applyFill="1" applyBorder="1" applyAlignment="1">
      <alignment vertical="center" wrapText="1"/>
    </xf>
    <xf numFmtId="0" fontId="41" fillId="27" borderId="14" xfId="102" applyFont="1" applyFill="1" applyBorder="1" applyAlignment="1">
      <alignment horizontal="center" vertical="center" wrapText="1"/>
    </xf>
    <xf numFmtId="0" fontId="41" fillId="27" borderId="0" xfId="102" applyFont="1" applyFill="1" applyAlignment="1">
      <alignment horizontal="center" vertical="center" wrapText="1"/>
    </xf>
    <xf numFmtId="0" fontId="41" fillId="0" borderId="0" xfId="102" applyFont="1" applyAlignment="1">
      <alignment horizontal="center" vertical="center" wrapText="1"/>
    </xf>
    <xf numFmtId="0" fontId="41" fillId="27" borderId="22" xfId="102" applyFont="1" applyFill="1" applyBorder="1" applyAlignment="1">
      <alignment horizontal="center" vertical="center" wrapText="1"/>
    </xf>
    <xf numFmtId="0" fontId="47" fillId="0" borderId="1" xfId="0" applyFont="1" applyBorder="1" applyAlignment="1">
      <alignment horizontal="center" vertical="center"/>
    </xf>
    <xf numFmtId="0" fontId="7" fillId="0" borderId="18" xfId="104" applyFont="1" applyBorder="1" applyAlignment="1">
      <alignment horizontal="center" vertical="center" wrapText="1"/>
    </xf>
    <xf numFmtId="0" fontId="7" fillId="0" borderId="16" xfId="104" applyFont="1" applyBorder="1" applyAlignment="1">
      <alignment horizontal="center" vertical="center" wrapText="1"/>
    </xf>
    <xf numFmtId="0" fontId="7" fillId="0" borderId="17" xfId="104" applyFont="1" applyBorder="1" applyAlignment="1">
      <alignment horizontal="center" vertical="center" shrinkToFit="1"/>
    </xf>
    <xf numFmtId="0" fontId="5" fillId="0" borderId="54" xfId="104" applyFont="1" applyBorder="1" applyAlignment="1">
      <alignment vertical="center" shrinkToFit="1"/>
    </xf>
    <xf numFmtId="0" fontId="5" fillId="0" borderId="52" xfId="104" applyFont="1" applyBorder="1" applyAlignment="1">
      <alignment vertical="center" shrinkToFit="1"/>
    </xf>
    <xf numFmtId="0" fontId="48" fillId="0" borderId="0" xfId="104"/>
    <xf numFmtId="0" fontId="5" fillId="0" borderId="76" xfId="104" applyFont="1" applyBorder="1" applyAlignment="1">
      <alignment horizontal="center" vertical="center" shrinkToFit="1"/>
    </xf>
    <xf numFmtId="0" fontId="5" fillId="0" borderId="56" xfId="104" applyFont="1" applyBorder="1" applyAlignment="1">
      <alignment horizontal="center" vertical="center" shrinkToFit="1"/>
    </xf>
    <xf numFmtId="0" fontId="5" fillId="0" borderId="27" xfId="104" applyFont="1" applyBorder="1" applyAlignment="1">
      <alignment horizontal="center" vertical="center" shrinkToFit="1"/>
    </xf>
    <xf numFmtId="0" fontId="5" fillId="0" borderId="32" xfId="104" applyFont="1" applyBorder="1" applyAlignment="1">
      <alignment horizontal="center" vertical="center" shrinkToFit="1"/>
    </xf>
    <xf numFmtId="165" fontId="5" fillId="0" borderId="28" xfId="105" applyFont="1" applyFill="1" applyBorder="1" applyAlignment="1">
      <alignment horizontal="center" vertical="center" shrinkToFit="1"/>
    </xf>
    <xf numFmtId="0" fontId="5" fillId="0" borderId="33" xfId="104" applyFont="1" applyBorder="1" applyAlignment="1">
      <alignment horizontal="center" vertical="center" shrinkToFit="1"/>
    </xf>
    <xf numFmtId="0" fontId="5" fillId="0" borderId="34" xfId="105" applyNumberFormat="1" applyFont="1" applyFill="1" applyBorder="1" applyAlignment="1">
      <alignment horizontal="center" vertical="center" shrinkToFit="1"/>
    </xf>
    <xf numFmtId="0" fontId="5" fillId="0" borderId="49" xfId="104" applyFont="1" applyBorder="1" applyAlignment="1">
      <alignment horizontal="center" vertical="center" shrinkToFit="1"/>
    </xf>
    <xf numFmtId="0" fontId="5" fillId="0" borderId="50" xfId="104" applyFont="1" applyBorder="1" applyAlignment="1">
      <alignment horizontal="center" vertical="center" shrinkToFit="1"/>
    </xf>
    <xf numFmtId="165" fontId="5" fillId="0" borderId="53" xfId="105" applyFont="1" applyFill="1" applyBorder="1" applyAlignment="1">
      <alignment vertical="center" shrinkToFit="1"/>
    </xf>
    <xf numFmtId="165" fontId="7" fillId="0" borderId="18" xfId="105" applyFont="1" applyFill="1" applyBorder="1" applyAlignment="1">
      <alignment vertical="center" shrinkToFit="1"/>
    </xf>
    <xf numFmtId="0" fontId="5" fillId="0" borderId="62" xfId="104" applyFont="1" applyBorder="1" applyAlignment="1">
      <alignment horizontal="center" vertical="center" shrinkToFit="1"/>
    </xf>
    <xf numFmtId="165" fontId="5" fillId="0" borderId="64" xfId="105" applyFont="1" applyFill="1" applyBorder="1" applyAlignment="1">
      <alignment vertical="center" shrinkToFit="1"/>
    </xf>
    <xf numFmtId="0" fontId="5" fillId="0" borderId="65" xfId="104" applyFont="1" applyBorder="1" applyAlignment="1">
      <alignment horizontal="center" vertical="center" shrinkToFit="1"/>
    </xf>
    <xf numFmtId="9" fontId="5" fillId="0" borderId="66" xfId="104" applyNumberFormat="1" applyFont="1" applyBorder="1" applyAlignment="1">
      <alignment horizontal="center" vertical="center" shrinkToFit="1"/>
    </xf>
    <xf numFmtId="165" fontId="5" fillId="0" borderId="67" xfId="105" applyFont="1" applyFill="1" applyBorder="1" applyAlignment="1">
      <alignment vertical="center" shrinkToFit="1"/>
    </xf>
    <xf numFmtId="10" fontId="5" fillId="0" borderId="66" xfId="104" applyNumberFormat="1" applyFont="1" applyBorder="1" applyAlignment="1">
      <alignment horizontal="center" vertical="center" shrinkToFit="1"/>
    </xf>
    <xf numFmtId="0" fontId="5" fillId="0" borderId="68" xfId="104" applyFont="1" applyBorder="1" applyAlignment="1">
      <alignment horizontal="center" vertical="center" shrinkToFit="1"/>
    </xf>
    <xf numFmtId="165" fontId="5" fillId="0" borderId="70" xfId="105" applyFont="1" applyFill="1" applyBorder="1" applyAlignment="1">
      <alignment vertical="center" shrinkToFit="1"/>
    </xf>
    <xf numFmtId="165" fontId="7" fillId="0" borderId="59" xfId="105" applyFont="1" applyFill="1" applyBorder="1" applyAlignment="1">
      <alignment vertical="center" shrinkToFit="1"/>
    </xf>
    <xf numFmtId="0" fontId="5" fillId="0" borderId="0" xfId="104" applyFont="1" applyAlignment="1">
      <alignment horizontal="center" vertical="center" shrinkToFit="1"/>
    </xf>
    <xf numFmtId="165" fontId="5" fillId="0" borderId="0" xfId="105" applyFont="1" applyFill="1" applyBorder="1" applyAlignment="1">
      <alignment vertical="center" shrinkToFit="1"/>
    </xf>
    <xf numFmtId="0" fontId="7" fillId="0" borderId="73" xfId="104" applyFont="1" applyBorder="1" applyAlignment="1">
      <alignment horizontal="center" vertical="center" shrinkToFit="1"/>
    </xf>
    <xf numFmtId="0" fontId="7" fillId="0" borderId="74" xfId="104" applyFont="1" applyBorder="1" applyAlignment="1">
      <alignment horizontal="center" vertical="center" shrinkToFit="1"/>
    </xf>
    <xf numFmtId="165" fontId="7" fillId="0" borderId="75" xfId="105" applyFont="1" applyFill="1" applyBorder="1" applyAlignment="1">
      <alignment vertical="center" shrinkToFit="1"/>
    </xf>
    <xf numFmtId="10" fontId="5" fillId="0" borderId="66" xfId="106" applyNumberFormat="1" applyFont="1" applyFill="1" applyBorder="1" applyAlignment="1" applyProtection="1">
      <alignment horizontal="center" vertical="center" shrinkToFit="1"/>
    </xf>
    <xf numFmtId="10" fontId="7" fillId="0" borderId="57" xfId="106" applyNumberFormat="1" applyFont="1" applyFill="1" applyBorder="1" applyAlignment="1" applyProtection="1">
      <alignment horizontal="center" vertical="center" shrinkToFit="1"/>
    </xf>
    <xf numFmtId="165" fontId="7" fillId="0" borderId="34" xfId="105" applyFont="1" applyFill="1" applyBorder="1" applyAlignment="1">
      <alignment vertical="center" shrinkToFit="1"/>
    </xf>
    <xf numFmtId="165" fontId="5" fillId="0" borderId="55" xfId="105" applyFont="1" applyFill="1" applyBorder="1" applyAlignment="1">
      <alignment vertical="center" shrinkToFit="1"/>
    </xf>
    <xf numFmtId="0" fontId="5" fillId="0" borderId="78" xfId="104" applyFont="1" applyBorder="1" applyAlignment="1">
      <alignment horizontal="justify" vertical="center" shrinkToFit="1"/>
    </xf>
    <xf numFmtId="0" fontId="5" fillId="0" borderId="54" xfId="104" applyFont="1" applyBorder="1" applyAlignment="1">
      <alignment horizontal="center" vertical="center" shrinkToFit="1"/>
    </xf>
    <xf numFmtId="0" fontId="5" fillId="0" borderId="78" xfId="104" applyFont="1" applyBorder="1" applyAlignment="1">
      <alignment horizontal="left" vertical="center" shrinkToFit="1"/>
    </xf>
    <xf numFmtId="0" fontId="5" fillId="0" borderId="79" xfId="104" applyFont="1" applyBorder="1" applyAlignment="1">
      <alignment horizontal="center" vertical="center" shrinkToFit="1"/>
    </xf>
    <xf numFmtId="0" fontId="5" fillId="0" borderId="80" xfId="104" applyFont="1" applyBorder="1" applyAlignment="1">
      <alignment horizontal="left" vertical="center" shrinkToFit="1"/>
    </xf>
    <xf numFmtId="0" fontId="5" fillId="0" borderId="48" xfId="104" applyFont="1" applyBorder="1" applyAlignment="1">
      <alignment horizontal="center" vertical="center" shrinkToFit="1"/>
    </xf>
    <xf numFmtId="165" fontId="5" fillId="0" borderId="77" xfId="105" applyFont="1" applyFill="1" applyBorder="1" applyAlignment="1">
      <alignment vertical="center" shrinkToFit="1"/>
    </xf>
    <xf numFmtId="165" fontId="7" fillId="0" borderId="26" xfId="105" applyFont="1" applyFill="1" applyBorder="1" applyAlignment="1">
      <alignment vertical="center" shrinkToFit="1"/>
    </xf>
    <xf numFmtId="0" fontId="5" fillId="0" borderId="14" xfId="104" applyFont="1" applyBorder="1"/>
    <xf numFmtId="0" fontId="5" fillId="0" borderId="0" xfId="104" applyFont="1" applyAlignment="1">
      <alignment horizontal="center"/>
    </xf>
    <xf numFmtId="165" fontId="5" fillId="0" borderId="0" xfId="105" applyFont="1" applyFill="1" applyBorder="1"/>
    <xf numFmtId="0" fontId="7" fillId="0" borderId="26" xfId="104" applyFont="1" applyBorder="1" applyAlignment="1">
      <alignment horizontal="center" vertical="center" wrapText="1"/>
    </xf>
    <xf numFmtId="165" fontId="7" fillId="0" borderId="18" xfId="105" applyFont="1" applyFill="1" applyBorder="1" applyAlignment="1">
      <alignment horizontal="center" vertical="center" wrapText="1"/>
    </xf>
    <xf numFmtId="0" fontId="5" fillId="0" borderId="30" xfId="104" applyFont="1" applyBorder="1" applyAlignment="1">
      <alignment horizontal="center" vertical="center" wrapText="1"/>
    </xf>
    <xf numFmtId="165" fontId="5" fillId="0" borderId="25" xfId="105" applyFont="1" applyFill="1" applyBorder="1" applyAlignment="1">
      <alignment horizontal="center" vertical="center" wrapText="1"/>
    </xf>
    <xf numFmtId="165" fontId="7" fillId="0" borderId="25" xfId="105" applyFont="1" applyFill="1" applyBorder="1" applyAlignment="1">
      <alignment horizontal="center" vertical="center" wrapText="1"/>
    </xf>
    <xf numFmtId="0" fontId="7" fillId="0" borderId="26" xfId="104" applyFont="1" applyBorder="1" applyAlignment="1">
      <alignment horizontal="center" vertical="center" shrinkToFit="1"/>
    </xf>
    <xf numFmtId="10" fontId="5" fillId="0" borderId="26" xfId="106" applyNumberFormat="1" applyFont="1" applyFill="1" applyBorder="1" applyAlignment="1">
      <alignment horizontal="center" vertical="center" shrinkToFit="1"/>
    </xf>
    <xf numFmtId="10" fontId="7" fillId="0" borderId="30" xfId="106" applyNumberFormat="1" applyFont="1" applyFill="1" applyBorder="1" applyAlignment="1">
      <alignment horizontal="center" vertical="center" shrinkToFit="1"/>
    </xf>
    <xf numFmtId="165" fontId="7" fillId="0" borderId="26" xfId="105" applyFont="1" applyFill="1" applyBorder="1" applyAlignment="1">
      <alignment horizontal="center" vertical="center" wrapText="1"/>
    </xf>
    <xf numFmtId="10" fontId="5" fillId="0" borderId="25" xfId="106" applyNumberFormat="1" applyFont="1" applyFill="1" applyBorder="1" applyAlignment="1">
      <alignment horizontal="center" vertical="center" wrapText="1"/>
    </xf>
    <xf numFmtId="43" fontId="5" fillId="0" borderId="25" xfId="104" applyNumberFormat="1" applyFont="1" applyBorder="1" applyAlignment="1">
      <alignment horizontal="justify" vertical="center" wrapText="1"/>
    </xf>
    <xf numFmtId="10" fontId="7" fillId="0" borderId="26" xfId="106" applyNumberFormat="1" applyFont="1" applyFill="1" applyBorder="1" applyAlignment="1">
      <alignment horizontal="center" vertical="center" wrapText="1"/>
    </xf>
    <xf numFmtId="0" fontId="7" fillId="0" borderId="30" xfId="104" applyFont="1" applyBorder="1" applyAlignment="1">
      <alignment horizontal="center" vertical="center" wrapText="1"/>
    </xf>
    <xf numFmtId="165" fontId="5" fillId="0" borderId="26" xfId="105" applyFont="1" applyFill="1" applyBorder="1" applyAlignment="1">
      <alignment horizontal="center" vertical="center" wrapText="1"/>
    </xf>
    <xf numFmtId="165" fontId="7" fillId="0" borderId="30" xfId="105" applyFont="1" applyFill="1" applyBorder="1" applyAlignment="1">
      <alignment horizontal="center" vertical="center" wrapText="1"/>
    </xf>
    <xf numFmtId="0" fontId="50" fillId="0" borderId="0" xfId="104" applyFont="1" applyAlignment="1">
      <alignment horizontal="left" vertical="center" shrinkToFit="1"/>
    </xf>
    <xf numFmtId="165" fontId="7" fillId="0" borderId="0" xfId="105" applyFont="1" applyFill="1" applyBorder="1" applyAlignment="1">
      <alignment vertical="center" shrinkToFit="1"/>
    </xf>
    <xf numFmtId="0" fontId="51" fillId="0" borderId="0" xfId="104" applyFont="1" applyAlignment="1">
      <alignment vertical="center"/>
    </xf>
    <xf numFmtId="0" fontId="53" fillId="0" borderId="0" xfId="104" applyFont="1" applyAlignment="1">
      <alignment horizontal="justify" vertical="center" shrinkToFit="1"/>
    </xf>
    <xf numFmtId="10" fontId="53" fillId="0" borderId="0" xfId="106" applyNumberFormat="1" applyFont="1" applyFill="1" applyBorder="1" applyAlignment="1" applyProtection="1">
      <alignment horizontal="center" vertical="center" shrinkToFit="1"/>
    </xf>
    <xf numFmtId="165" fontId="53" fillId="0" borderId="0" xfId="105" applyFont="1" applyFill="1" applyBorder="1" applyAlignment="1">
      <alignment vertical="center" shrinkToFit="1"/>
    </xf>
    <xf numFmtId="0" fontId="52" fillId="0" borderId="0" xfId="104" applyFont="1"/>
    <xf numFmtId="0" fontId="5" fillId="3" borderId="0" xfId="104" applyFont="1" applyFill="1"/>
    <xf numFmtId="43" fontId="5" fillId="0" borderId="0" xfId="104" applyNumberFormat="1" applyFont="1"/>
    <xf numFmtId="10" fontId="5" fillId="3" borderId="66" xfId="106" applyNumberFormat="1" applyFont="1" applyFill="1" applyBorder="1" applyAlignment="1" applyProtection="1">
      <alignment horizontal="center" vertical="center" shrinkToFit="1"/>
    </xf>
    <xf numFmtId="4" fontId="4" fillId="0" borderId="0" xfId="104" applyNumberFormat="1" applyFont="1"/>
    <xf numFmtId="165" fontId="5" fillId="0" borderId="28" xfId="105" applyFont="1" applyFill="1" applyBorder="1" applyAlignment="1">
      <alignment horizontal="center" vertical="center" wrapText="1" shrinkToFit="1"/>
    </xf>
    <xf numFmtId="0" fontId="5" fillId="0" borderId="81" xfId="104" applyFont="1" applyBorder="1" applyAlignment="1">
      <alignment horizontal="justify" vertical="center" shrinkToFit="1"/>
    </xf>
    <xf numFmtId="14" fontId="5" fillId="0" borderId="59" xfId="105" applyNumberFormat="1" applyFont="1" applyFill="1" applyBorder="1" applyAlignment="1">
      <alignment horizontal="center" vertical="center" shrinkToFit="1"/>
    </xf>
    <xf numFmtId="165" fontId="5" fillId="0" borderId="77" xfId="105" applyFont="1" applyFill="1" applyBorder="1" applyAlignment="1">
      <alignment horizontal="center" vertical="center" shrinkToFit="1"/>
    </xf>
    <xf numFmtId="0" fontId="5" fillId="0" borderId="48" xfId="104" applyFont="1" applyBorder="1" applyAlignment="1">
      <alignment horizontal="justify" vertical="center" shrinkToFit="1"/>
    </xf>
    <xf numFmtId="10" fontId="5" fillId="3" borderId="26" xfId="106" applyNumberFormat="1" applyFont="1" applyFill="1" applyBorder="1" applyAlignment="1">
      <alignment horizontal="center" vertical="center" shrinkToFit="1"/>
    </xf>
    <xf numFmtId="44" fontId="5" fillId="0" borderId="53" xfId="105" applyNumberFormat="1" applyFont="1" applyFill="1" applyBorder="1" applyAlignment="1">
      <alignment vertical="center" shrinkToFit="1"/>
    </xf>
    <xf numFmtId="0" fontId="5" fillId="0" borderId="23" xfId="104" applyFont="1" applyBorder="1" applyAlignment="1">
      <alignment horizontal="center" vertical="center" wrapText="1"/>
    </xf>
    <xf numFmtId="0" fontId="5" fillId="0" borderId="0" xfId="104" quotePrefix="1" applyFont="1"/>
    <xf numFmtId="0" fontId="5" fillId="0" borderId="80" xfId="104" applyFont="1" applyBorder="1" applyAlignment="1">
      <alignment horizontal="justify" vertical="center" shrinkToFit="1"/>
    </xf>
    <xf numFmtId="165" fontId="7" fillId="0" borderId="18" xfId="105" applyFont="1" applyFill="1" applyBorder="1" applyAlignment="1">
      <alignment horizontal="center" vertical="center" shrinkToFit="1"/>
    </xf>
    <xf numFmtId="0" fontId="7" fillId="0" borderId="17" xfId="104" applyFont="1" applyBorder="1" applyAlignment="1">
      <alignment vertical="center" wrapText="1"/>
    </xf>
    <xf numFmtId="0" fontId="5" fillId="0" borderId="52" xfId="104" applyFont="1" applyBorder="1" applyAlignment="1">
      <alignment horizontal="center" vertical="center" shrinkToFit="1"/>
    </xf>
    <xf numFmtId="0" fontId="7" fillId="0" borderId="87" xfId="104" applyFont="1" applyBorder="1" applyAlignment="1">
      <alignment horizontal="center" vertical="center" wrapText="1"/>
    </xf>
    <xf numFmtId="0" fontId="5" fillId="0" borderId="17" xfId="104" applyFont="1" applyBorder="1" applyAlignment="1">
      <alignment horizontal="left" vertical="center" wrapText="1"/>
    </xf>
    <xf numFmtId="0" fontId="5" fillId="0" borderId="18" xfId="104" applyFont="1" applyBorder="1" applyAlignment="1">
      <alignment horizontal="left" vertical="center" wrapText="1"/>
    </xf>
    <xf numFmtId="0" fontId="5" fillId="0" borderId="0" xfId="3" applyFont="1" applyAlignment="1">
      <alignment vertical="top" wrapText="1"/>
    </xf>
    <xf numFmtId="0" fontId="5" fillId="0" borderId="91" xfId="104" applyFont="1" applyBorder="1" applyAlignment="1">
      <alignment horizontal="center" vertical="center" shrinkToFit="1"/>
    </xf>
    <xf numFmtId="0" fontId="7" fillId="0" borderId="93" xfId="104" applyFont="1" applyBorder="1" applyAlignment="1">
      <alignment horizontal="center" vertical="center" shrinkToFit="1"/>
    </xf>
    <xf numFmtId="0" fontId="7" fillId="0" borderId="94" xfId="104" applyFont="1" applyBorder="1" applyAlignment="1">
      <alignment horizontal="left" vertical="center" shrinkToFit="1"/>
    </xf>
    <xf numFmtId="0" fontId="7" fillId="0" borderId="94" xfId="104" applyFont="1" applyBorder="1" applyAlignment="1">
      <alignment horizontal="center" vertical="center" shrinkToFit="1"/>
    </xf>
    <xf numFmtId="165" fontId="7" fillId="0" borderId="95" xfId="105" applyFont="1" applyFill="1" applyBorder="1" applyAlignment="1">
      <alignment vertical="center" shrinkToFit="1"/>
    </xf>
    <xf numFmtId="10" fontId="5" fillId="0" borderId="1" xfId="106" applyNumberFormat="1" applyFont="1" applyFill="1" applyBorder="1" applyAlignment="1" applyProtection="1">
      <alignment horizontal="center" vertical="center" shrinkToFit="1"/>
    </xf>
    <xf numFmtId="10" fontId="7" fillId="0" borderId="1" xfId="104" applyNumberFormat="1" applyFont="1" applyBorder="1" applyAlignment="1">
      <alignment horizontal="center" vertical="center" shrinkToFit="1"/>
    </xf>
    <xf numFmtId="0" fontId="5" fillId="0" borderId="90" xfId="104" applyFont="1" applyBorder="1" applyAlignment="1">
      <alignment horizontal="center" vertical="center" shrinkToFit="1"/>
    </xf>
    <xf numFmtId="10" fontId="5" fillId="0" borderId="83" xfId="106" applyNumberFormat="1" applyFont="1" applyFill="1" applyBorder="1" applyAlignment="1" applyProtection="1">
      <alignment horizontal="center" vertical="center" shrinkToFit="1"/>
    </xf>
    <xf numFmtId="165" fontId="5" fillId="0" borderId="84" xfId="105" applyFont="1" applyFill="1" applyBorder="1" applyAlignment="1">
      <alignment vertical="center" shrinkToFit="1"/>
    </xf>
    <xf numFmtId="165" fontId="5" fillId="0" borderId="28" xfId="105" applyFont="1" applyFill="1" applyBorder="1" applyAlignment="1">
      <alignment vertical="center" shrinkToFit="1"/>
    </xf>
    <xf numFmtId="165" fontId="5" fillId="0" borderId="34" xfId="105" applyFont="1" applyFill="1" applyBorder="1" applyAlignment="1">
      <alignment vertical="center" shrinkToFit="1"/>
    </xf>
    <xf numFmtId="165" fontId="5" fillId="0" borderId="96" xfId="105" applyFont="1" applyFill="1" applyBorder="1" applyAlignment="1">
      <alignment vertical="center" shrinkToFit="1"/>
    </xf>
    <xf numFmtId="165" fontId="5" fillId="0" borderId="97" xfId="105" applyFont="1" applyFill="1" applyBorder="1" applyAlignment="1">
      <alignment vertical="center" shrinkToFit="1"/>
    </xf>
    <xf numFmtId="0" fontId="54" fillId="32" borderId="88" xfId="0" applyFont="1" applyFill="1" applyBorder="1" applyAlignment="1">
      <alignment horizontal="center" vertical="center" wrapText="1"/>
    </xf>
    <xf numFmtId="0" fontId="54" fillId="32" borderId="87" xfId="0" applyFont="1" applyFill="1" applyBorder="1" applyAlignment="1">
      <alignment horizontal="center" vertical="center" wrapText="1"/>
    </xf>
    <xf numFmtId="0" fontId="54" fillId="32" borderId="89"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justify" vertical="center" wrapText="1"/>
    </xf>
    <xf numFmtId="0" fontId="0" fillId="3" borderId="1" xfId="0" applyFill="1" applyBorder="1" applyAlignment="1">
      <alignment horizontal="center" vertical="center"/>
    </xf>
    <xf numFmtId="164" fontId="0" fillId="3" borderId="1" xfId="0" applyNumberFormat="1" applyFill="1" applyBorder="1" applyAlignment="1">
      <alignment horizontal="right" vertical="center"/>
    </xf>
    <xf numFmtId="164" fontId="0" fillId="3" borderId="28" xfId="1" applyNumberFormat="1" applyFont="1" applyFill="1" applyBorder="1" applyAlignment="1">
      <alignment horizontal="right" vertical="center"/>
    </xf>
    <xf numFmtId="164" fontId="54" fillId="32" borderId="87" xfId="0" applyNumberFormat="1" applyFont="1" applyFill="1" applyBorder="1" applyAlignment="1">
      <alignment horizontal="right" vertical="center"/>
    </xf>
    <xf numFmtId="164" fontId="54" fillId="32" borderId="89" xfId="0" applyNumberFormat="1" applyFont="1" applyFill="1" applyBorder="1" applyAlignment="1">
      <alignment horizontal="right" vertical="center"/>
    </xf>
    <xf numFmtId="44" fontId="2" fillId="0" borderId="0" xfId="0" applyNumberFormat="1" applyFont="1" applyAlignment="1">
      <alignment vertical="center"/>
    </xf>
    <xf numFmtId="0" fontId="56" fillId="0" borderId="0" xfId="104" applyFont="1"/>
    <xf numFmtId="43" fontId="48" fillId="0" borderId="0" xfId="104" applyNumberFormat="1"/>
    <xf numFmtId="171" fontId="5" fillId="0" borderId="25" xfId="106" applyNumberFormat="1" applyFont="1" applyFill="1" applyBorder="1" applyAlignment="1">
      <alignment horizontal="center" vertical="center" wrapText="1"/>
    </xf>
    <xf numFmtId="164" fontId="2" fillId="0" borderId="0" xfId="0" applyNumberFormat="1" applyFont="1" applyAlignment="1">
      <alignment vertical="center"/>
    </xf>
    <xf numFmtId="0" fontId="57" fillId="3" borderId="28" xfId="0" applyFont="1" applyFill="1" applyBorder="1" applyAlignment="1">
      <alignment horizontal="center" vertical="center" wrapText="1"/>
    </xf>
    <xf numFmtId="10" fontId="5" fillId="3" borderId="63" xfId="106" applyNumberFormat="1" applyFont="1" applyFill="1" applyBorder="1" applyAlignment="1" applyProtection="1">
      <alignment horizontal="center" vertical="center" shrinkToFit="1"/>
    </xf>
    <xf numFmtId="165" fontId="5" fillId="3" borderId="53" xfId="105" applyFont="1" applyFill="1" applyBorder="1" applyAlignment="1">
      <alignment vertical="center" shrinkToFit="1"/>
    </xf>
    <xf numFmtId="171" fontId="5" fillId="3" borderId="25" xfId="106" applyNumberFormat="1" applyFont="1" applyFill="1" applyBorder="1" applyAlignment="1">
      <alignment horizontal="center" vertical="center" wrapText="1"/>
    </xf>
    <xf numFmtId="165" fontId="5" fillId="3" borderId="25" xfId="105" applyFont="1" applyFill="1" applyBorder="1" applyAlignment="1">
      <alignment horizontal="center" vertical="center" wrapText="1"/>
    </xf>
    <xf numFmtId="10" fontId="5" fillId="3" borderId="25" xfId="106" applyNumberFormat="1" applyFont="1" applyFill="1" applyBorder="1" applyAlignment="1">
      <alignment horizontal="center" vertical="center" wrapText="1"/>
    </xf>
    <xf numFmtId="1" fontId="54" fillId="32" borderId="16" xfId="0" applyNumberFormat="1" applyFont="1" applyFill="1" applyBorder="1" applyAlignment="1">
      <alignment horizontal="center" vertical="center"/>
    </xf>
    <xf numFmtId="1" fontId="54" fillId="32" borderId="98" xfId="0" applyNumberFormat="1" applyFont="1" applyFill="1" applyBorder="1" applyAlignment="1">
      <alignment horizontal="center" vertical="center"/>
    </xf>
    <xf numFmtId="44" fontId="59" fillId="0" borderId="0" xfId="109" applyFont="1" applyAlignment="1">
      <alignment horizontal="center" vertical="center"/>
    </xf>
    <xf numFmtId="0" fontId="60" fillId="0" borderId="0" xfId="110" applyFont="1" applyAlignment="1">
      <alignment horizontal="center" vertical="center"/>
    </xf>
    <xf numFmtId="0" fontId="61" fillId="0" borderId="0" xfId="110" applyFont="1" applyAlignment="1">
      <alignment vertical="center"/>
    </xf>
    <xf numFmtId="0" fontId="62" fillId="0" borderId="103" xfId="110" applyFont="1" applyBorder="1" applyAlignment="1">
      <alignment horizontal="center" vertical="center" wrapText="1"/>
    </xf>
    <xf numFmtId="0" fontId="62" fillId="0" borderId="103" xfId="110" applyFont="1" applyBorder="1" applyAlignment="1">
      <alignment horizontal="justify" vertical="center" wrapText="1"/>
    </xf>
    <xf numFmtId="0" fontId="61" fillId="0" borderId="103" xfId="110" applyFont="1" applyBorder="1" applyAlignment="1">
      <alignment horizontal="center" vertical="center" wrapText="1"/>
    </xf>
    <xf numFmtId="0" fontId="61" fillId="0" borderId="103" xfId="110" applyFont="1" applyBorder="1" applyAlignment="1">
      <alignment vertical="center" wrapText="1"/>
    </xf>
    <xf numFmtId="0" fontId="61" fillId="0" borderId="103" xfId="110" applyFont="1" applyBorder="1" applyAlignment="1">
      <alignment horizontal="justify" vertical="center" wrapText="1"/>
    </xf>
    <xf numFmtId="10" fontId="61" fillId="0" borderId="103" xfId="110" applyNumberFormat="1" applyFont="1" applyBorder="1" applyAlignment="1">
      <alignment horizontal="center" vertical="center" wrapText="1"/>
    </xf>
    <xf numFmtId="172" fontId="61" fillId="0" borderId="0" xfId="110" applyNumberFormat="1" applyFont="1" applyAlignment="1">
      <alignment vertical="center"/>
    </xf>
    <xf numFmtId="0" fontId="61" fillId="0" borderId="104" xfId="110" applyFont="1" applyBorder="1" applyAlignment="1">
      <alignment horizontal="center" vertical="center" wrapText="1"/>
    </xf>
    <xf numFmtId="0" fontId="61" fillId="0" borderId="104" xfId="110" applyFont="1" applyBorder="1" applyAlignment="1">
      <alignment vertical="center" wrapText="1"/>
    </xf>
    <xf numFmtId="0" fontId="61" fillId="0" borderId="104" xfId="110" applyFont="1" applyBorder="1" applyAlignment="1">
      <alignment horizontal="justify" vertical="center" wrapText="1"/>
    </xf>
    <xf numFmtId="10" fontId="61" fillId="0" borderId="104" xfId="110" applyNumberFormat="1" applyFont="1" applyBorder="1" applyAlignment="1">
      <alignment horizontal="center" vertical="center" wrapText="1"/>
    </xf>
    <xf numFmtId="0" fontId="62" fillId="0" borderId="0" xfId="110" applyFont="1" applyAlignment="1">
      <alignment horizontal="left" vertical="center" wrapText="1"/>
    </xf>
    <xf numFmtId="0" fontId="62" fillId="0" borderId="106" xfId="110" applyFont="1" applyBorder="1" applyAlignment="1">
      <alignment vertical="center" wrapText="1"/>
    </xf>
    <xf numFmtId="0" fontId="62" fillId="0" borderId="107" xfId="110" applyFont="1" applyBorder="1" applyAlignment="1">
      <alignment vertical="center" wrapText="1"/>
    </xf>
    <xf numFmtId="0" fontId="61" fillId="0" borderId="103" xfId="110" applyFont="1" applyBorder="1" applyAlignment="1">
      <alignment horizontal="left" vertical="center" wrapText="1"/>
    </xf>
    <xf numFmtId="0" fontId="61" fillId="0" borderId="103" xfId="110" applyFont="1" applyBorder="1" applyAlignment="1">
      <alignment vertical="center"/>
    </xf>
    <xf numFmtId="0" fontId="61" fillId="0" borderId="0" xfId="110" applyFont="1" applyAlignment="1">
      <alignment vertical="center" wrapText="1"/>
    </xf>
    <xf numFmtId="10" fontId="61" fillId="0" borderId="0" xfId="111" applyNumberFormat="1" applyFont="1" applyAlignment="1">
      <alignment vertical="center"/>
    </xf>
    <xf numFmtId="10" fontId="61" fillId="0" borderId="0" xfId="110" applyNumberFormat="1" applyFont="1" applyAlignment="1">
      <alignment vertical="center"/>
    </xf>
    <xf numFmtId="49" fontId="61" fillId="0" borderId="103" xfId="110" applyNumberFormat="1" applyFont="1" applyBorder="1" applyAlignment="1">
      <alignment horizontal="center" vertical="center" wrapText="1"/>
    </xf>
    <xf numFmtId="171" fontId="61" fillId="0" borderId="0" xfId="112" applyNumberFormat="1" applyFont="1" applyAlignment="1">
      <alignment vertical="center"/>
    </xf>
    <xf numFmtId="10" fontId="61" fillId="0" borderId="0" xfId="112" applyNumberFormat="1" applyFont="1" applyAlignment="1">
      <alignment vertical="center"/>
    </xf>
    <xf numFmtId="0" fontId="62" fillId="0" borderId="103" xfId="110" applyFont="1" applyBorder="1" applyAlignment="1">
      <alignment vertical="center" wrapText="1"/>
    </xf>
    <xf numFmtId="0" fontId="65" fillId="0" borderId="0" xfId="110" applyFont="1" applyAlignment="1">
      <alignment vertical="center"/>
    </xf>
    <xf numFmtId="0" fontId="67" fillId="0" borderId="0" xfId="113" applyFont="1" applyAlignment="1">
      <alignment vertical="center"/>
    </xf>
    <xf numFmtId="14" fontId="5" fillId="0" borderId="31" xfId="105" applyNumberFormat="1" applyFont="1" applyFill="1" applyBorder="1" applyAlignment="1">
      <alignment horizontal="center" vertical="center" shrinkToFit="1"/>
    </xf>
    <xf numFmtId="44" fontId="48" fillId="0" borderId="0" xfId="109" applyFont="1"/>
    <xf numFmtId="44" fontId="48" fillId="0" borderId="0" xfId="104" applyNumberFormat="1"/>
    <xf numFmtId="0" fontId="7" fillId="0" borderId="0" xfId="104" applyFont="1" applyAlignment="1">
      <alignment horizontal="justify" vertical="center" shrinkToFit="1"/>
    </xf>
    <xf numFmtId="0" fontId="6" fillId="3" borderId="0" xfId="0" applyFont="1" applyFill="1" applyAlignment="1">
      <alignment horizontal="center" vertical="center"/>
    </xf>
    <xf numFmtId="0" fontId="2" fillId="3" borderId="0" xfId="0" applyFont="1" applyFill="1" applyAlignment="1">
      <alignment vertical="center"/>
    </xf>
    <xf numFmtId="164" fontId="2" fillId="3" borderId="0" xfId="0" applyNumberFormat="1" applyFont="1" applyFill="1" applyAlignment="1">
      <alignment vertical="center"/>
    </xf>
    <xf numFmtId="44" fontId="6" fillId="3" borderId="0" xfId="109" applyFont="1" applyFill="1" applyBorder="1" applyAlignment="1">
      <alignment horizontal="center" vertical="center"/>
    </xf>
    <xf numFmtId="0" fontId="59" fillId="3" borderId="0" xfId="0" applyFont="1" applyFill="1" applyAlignment="1">
      <alignment horizontal="center" vertical="center"/>
    </xf>
    <xf numFmtId="0" fontId="58" fillId="3" borderId="0" xfId="0" applyFont="1" applyFill="1" applyAlignment="1">
      <alignment vertical="center"/>
    </xf>
    <xf numFmtId="164" fontId="58" fillId="3" borderId="0" xfId="0" applyNumberFormat="1" applyFont="1" applyFill="1" applyAlignment="1">
      <alignment vertical="center"/>
    </xf>
    <xf numFmtId="44" fontId="59" fillId="3" borderId="0" xfId="109" applyFont="1" applyFill="1" applyBorder="1" applyAlignment="1">
      <alignment horizontal="center" vertical="center"/>
    </xf>
    <xf numFmtId="44" fontId="2" fillId="3" borderId="0" xfId="109" applyFont="1" applyFill="1" applyBorder="1" applyAlignment="1">
      <alignment vertical="center"/>
    </xf>
    <xf numFmtId="44" fontId="2" fillId="3" borderId="0" xfId="0" applyNumberFormat="1" applyFont="1" applyFill="1" applyAlignment="1">
      <alignment vertical="center"/>
    </xf>
    <xf numFmtId="0" fontId="37" fillId="28" borderId="35" xfId="102" applyFont="1" applyFill="1" applyBorder="1" applyAlignment="1">
      <alignment horizontal="center" vertical="center" wrapText="1"/>
    </xf>
    <xf numFmtId="0" fontId="37" fillId="28" borderId="36" xfId="102" applyFont="1" applyFill="1" applyBorder="1" applyAlignment="1">
      <alignment horizontal="center" vertical="center" wrapText="1"/>
    </xf>
    <xf numFmtId="0" fontId="37" fillId="28" borderId="37" xfId="102" applyFont="1" applyFill="1" applyBorder="1" applyAlignment="1">
      <alignment horizontal="center" vertical="center" wrapText="1"/>
    </xf>
    <xf numFmtId="4" fontId="35" fillId="29" borderId="39" xfId="102" applyNumberFormat="1" applyFont="1" applyFill="1" applyBorder="1" applyAlignment="1">
      <alignment horizontal="center" vertical="center" wrapText="1"/>
    </xf>
    <xf numFmtId="4" fontId="35" fillId="29" borderId="42" xfId="102" applyNumberFormat="1" applyFont="1" applyFill="1" applyBorder="1" applyAlignment="1">
      <alignment horizontal="center" vertical="center" wrapText="1"/>
    </xf>
    <xf numFmtId="0" fontId="33" fillId="0" borderId="26" xfId="95" applyFont="1" applyBorder="1" applyAlignment="1">
      <alignment horizontal="center" vertical="center" wrapText="1"/>
    </xf>
    <xf numFmtId="0" fontId="30" fillId="0" borderId="17" xfId="95" applyFont="1" applyBorder="1" applyAlignment="1">
      <alignment horizontal="center" vertical="center"/>
    </xf>
    <xf numFmtId="0" fontId="30" fillId="0" borderId="16" xfId="95" applyFont="1" applyBorder="1" applyAlignment="1">
      <alignment horizontal="center" vertical="center"/>
    </xf>
    <xf numFmtId="0" fontId="30" fillId="0" borderId="18" xfId="95" applyFont="1" applyBorder="1" applyAlignment="1">
      <alignment horizontal="center" vertical="center"/>
    </xf>
    <xf numFmtId="0" fontId="30" fillId="0" borderId="26" xfId="95" applyFont="1" applyBorder="1" applyAlignment="1">
      <alignment horizontal="justify" vertical="center" wrapText="1"/>
    </xf>
    <xf numFmtId="0" fontId="30" fillId="0" borderId="26" xfId="95" applyFont="1" applyBorder="1" applyAlignment="1">
      <alignment horizontal="justify" vertical="center"/>
    </xf>
    <xf numFmtId="0" fontId="30" fillId="2" borderId="29" xfId="95" applyFont="1" applyFill="1" applyBorder="1" applyAlignment="1">
      <alignment horizontal="center" vertical="center" wrapText="1"/>
    </xf>
    <xf numFmtId="0" fontId="35" fillId="26" borderId="35" xfId="102" applyFont="1" applyFill="1" applyBorder="1" applyAlignment="1">
      <alignment horizontal="center" vertical="center" wrapText="1"/>
    </xf>
    <xf numFmtId="0" fontId="35" fillId="26" borderId="36" xfId="102" applyFont="1" applyFill="1" applyBorder="1" applyAlignment="1">
      <alignment horizontal="center" vertical="center" wrapText="1"/>
    </xf>
    <xf numFmtId="0" fontId="35" fillId="26" borderId="37" xfId="102" applyFont="1" applyFill="1" applyBorder="1" applyAlignment="1">
      <alignment horizontal="center" vertical="center" wrapText="1"/>
    </xf>
    <xf numFmtId="0" fontId="29" fillId="0" borderId="26" xfId="101" applyFont="1" applyBorder="1" applyAlignment="1">
      <alignment horizontal="center" vertical="center" wrapText="1"/>
    </xf>
    <xf numFmtId="0" fontId="30" fillId="0" borderId="26" xfId="95" applyFont="1" applyBorder="1" applyAlignment="1">
      <alignment horizontal="center" vertical="center" wrapText="1"/>
    </xf>
    <xf numFmtId="0" fontId="32" fillId="0" borderId="26" xfId="95" applyFont="1" applyBorder="1" applyAlignment="1">
      <alignment horizontal="center" vertical="center" wrapText="1"/>
    </xf>
    <xf numFmtId="0" fontId="30" fillId="0" borderId="46" xfId="95" applyFont="1" applyBorder="1" applyAlignment="1">
      <alignment horizontal="center" vertical="center" wrapText="1"/>
    </xf>
    <xf numFmtId="0" fontId="42" fillId="0" borderId="46" xfId="95" applyFont="1" applyBorder="1" applyAlignment="1">
      <alignment horizontal="justify" vertical="center" wrapText="1"/>
    </xf>
    <xf numFmtId="0" fontId="10" fillId="0" borderId="46" xfId="95" applyFont="1" applyBorder="1" applyAlignment="1">
      <alignment horizontal="justify" vertical="center"/>
    </xf>
    <xf numFmtId="0" fontId="42" fillId="0" borderId="17" xfId="95" applyFont="1" applyBorder="1" applyAlignment="1">
      <alignment horizontal="center" vertical="center"/>
    </xf>
    <xf numFmtId="0" fontId="42" fillId="0" borderId="16" xfId="95" applyFont="1" applyBorder="1" applyAlignment="1">
      <alignment horizontal="center" vertical="center"/>
    </xf>
    <xf numFmtId="0" fontId="42" fillId="0" borderId="18" xfId="95" applyFont="1" applyBorder="1" applyAlignment="1">
      <alignment horizontal="center" vertical="center"/>
    </xf>
    <xf numFmtId="164" fontId="43" fillId="0" borderId="16" xfId="103" applyNumberFormat="1" applyFont="1" applyBorder="1" applyAlignment="1">
      <alignment horizontal="center" vertical="center"/>
    </xf>
    <xf numFmtId="164" fontId="43" fillId="0" borderId="18" xfId="103" applyNumberFormat="1" applyFont="1" applyBorder="1" applyAlignment="1">
      <alignment horizontal="center" vertical="center"/>
    </xf>
    <xf numFmtId="0" fontId="42" fillId="2" borderId="30" xfId="95" applyFont="1" applyFill="1" applyBorder="1" applyAlignment="1">
      <alignment horizontal="center" vertical="center"/>
    </xf>
    <xf numFmtId="0" fontId="42" fillId="2" borderId="26" xfId="95" applyFont="1" applyFill="1" applyBorder="1" applyAlignment="1">
      <alignment horizontal="center" vertical="center"/>
    </xf>
    <xf numFmtId="0" fontId="42" fillId="0" borderId="26" xfId="95" applyFont="1" applyBorder="1" applyAlignment="1">
      <alignment horizontal="center" vertical="center"/>
    </xf>
    <xf numFmtId="170" fontId="42" fillId="0" borderId="26" xfId="95" applyNumberFormat="1" applyFont="1" applyBorder="1" applyAlignment="1">
      <alignment horizontal="justify" vertical="center" wrapText="1"/>
    </xf>
    <xf numFmtId="0" fontId="30" fillId="2" borderId="17" xfId="95" applyFont="1" applyFill="1" applyBorder="1" applyAlignment="1">
      <alignment horizontal="center" vertical="center"/>
    </xf>
    <xf numFmtId="0" fontId="30" fillId="2" borderId="16" xfId="95" applyFont="1" applyFill="1" applyBorder="1" applyAlignment="1">
      <alignment horizontal="center" vertical="center"/>
    </xf>
    <xf numFmtId="0" fontId="30" fillId="2" borderId="18" xfId="95" applyFont="1" applyFill="1" applyBorder="1" applyAlignment="1">
      <alignment horizontal="center" vertical="center"/>
    </xf>
    <xf numFmtId="0" fontId="10" fillId="0" borderId="46" xfId="95" applyFont="1" applyBorder="1" applyAlignment="1">
      <alignment horizontal="justify" vertical="center" wrapText="1"/>
    </xf>
    <xf numFmtId="0" fontId="30" fillId="0" borderId="23" xfId="95" applyFont="1" applyBorder="1" applyAlignment="1">
      <alignment horizontal="center" vertical="center" wrapText="1"/>
    </xf>
    <xf numFmtId="0" fontId="30" fillId="0" borderId="16" xfId="95" applyFont="1" applyBorder="1" applyAlignment="1">
      <alignment horizontal="center" vertical="center" wrapText="1"/>
    </xf>
    <xf numFmtId="0" fontId="30" fillId="0" borderId="18" xfId="95" applyFont="1" applyBorder="1" applyAlignment="1">
      <alignment horizontal="center" vertical="center" wrapText="1"/>
    </xf>
    <xf numFmtId="0" fontId="32" fillId="2" borderId="26" xfId="95" applyFont="1" applyFill="1" applyBorder="1" applyAlignment="1">
      <alignment horizontal="center" vertical="center"/>
    </xf>
    <xf numFmtId="0" fontId="10" fillId="0" borderId="26" xfId="95" applyFont="1" applyBorder="1" applyAlignment="1">
      <alignment horizontal="justify" vertical="center" wrapText="1"/>
    </xf>
    <xf numFmtId="0" fontId="10" fillId="0" borderId="26" xfId="95" applyFont="1" applyBorder="1" applyAlignment="1">
      <alignment horizontal="justify" vertical="center"/>
    </xf>
    <xf numFmtId="0" fontId="32" fillId="2" borderId="17" xfId="95" applyFont="1" applyFill="1" applyBorder="1" applyAlignment="1">
      <alignment horizontal="center" vertical="center"/>
    </xf>
    <xf numFmtId="0" fontId="32" fillId="2" borderId="16" xfId="95" applyFont="1" applyFill="1" applyBorder="1" applyAlignment="1">
      <alignment horizontal="center" vertical="center"/>
    </xf>
    <xf numFmtId="0" fontId="32" fillId="2" borderId="18" xfId="95" applyFont="1" applyFill="1" applyBorder="1" applyAlignment="1">
      <alignment horizontal="center" vertical="center"/>
    </xf>
    <xf numFmtId="0" fontId="39" fillId="0" borderId="43" xfId="10" applyFont="1" applyBorder="1" applyAlignment="1">
      <alignment horizontal="center" vertical="center" wrapText="1"/>
    </xf>
    <xf numFmtId="0" fontId="39" fillId="0" borderId="44" xfId="10" applyFont="1" applyBorder="1" applyAlignment="1">
      <alignment horizontal="center" vertical="center" wrapText="1"/>
    </xf>
    <xf numFmtId="0" fontId="39" fillId="0" borderId="45" xfId="10" applyFont="1" applyBorder="1" applyAlignment="1">
      <alignment horizontal="center" vertical="center" wrapText="1"/>
    </xf>
    <xf numFmtId="0" fontId="38" fillId="30" borderId="43" xfId="10" applyFont="1" applyFill="1" applyBorder="1" applyAlignment="1">
      <alignment horizontal="center" vertical="center" wrapText="1"/>
    </xf>
    <xf numFmtId="0" fontId="38" fillId="30" borderId="44" xfId="10" applyFont="1" applyFill="1" applyBorder="1" applyAlignment="1">
      <alignment horizontal="center" vertical="center" wrapText="1"/>
    </xf>
    <xf numFmtId="4" fontId="35" fillId="29" borderId="38" xfId="102" applyNumberFormat="1" applyFont="1" applyFill="1" applyBorder="1" applyAlignment="1">
      <alignment horizontal="center" vertical="center" wrapText="1"/>
    </xf>
    <xf numFmtId="4" fontId="35" fillId="29" borderId="41" xfId="102" applyNumberFormat="1" applyFont="1" applyFill="1" applyBorder="1" applyAlignment="1">
      <alignment horizontal="center" vertical="center" wrapText="1"/>
    </xf>
    <xf numFmtId="0" fontId="42" fillId="0" borderId="14" xfId="95" applyFont="1" applyBorder="1" applyAlignment="1">
      <alignment horizontal="left" vertical="center" wrapText="1"/>
    </xf>
    <xf numFmtId="0" fontId="45" fillId="0" borderId="0" xfId="95" applyFont="1" applyAlignment="1">
      <alignment horizontal="left" vertical="center" wrapText="1"/>
    </xf>
    <xf numFmtId="0" fontId="45" fillId="0" borderId="22" xfId="95" applyFont="1" applyBorder="1" applyAlignment="1">
      <alignment horizontal="left" vertical="center" wrapText="1"/>
    </xf>
    <xf numFmtId="0" fontId="30" fillId="0" borderId="14" xfId="95" applyFont="1" applyBorder="1" applyAlignment="1">
      <alignment horizontal="center" vertical="center" wrapText="1"/>
    </xf>
    <xf numFmtId="0" fontId="30" fillId="0" borderId="0" xfId="95" applyFont="1" applyAlignment="1">
      <alignment horizontal="center" vertical="center" wrapText="1"/>
    </xf>
    <xf numFmtId="0" fontId="30" fillId="0" borderId="22" xfId="95" applyFont="1" applyBorder="1" applyAlignment="1">
      <alignment horizontal="center" vertical="center" wrapText="1"/>
    </xf>
    <xf numFmtId="0" fontId="42" fillId="0" borderId="23" xfId="95" applyFont="1" applyBorder="1" applyAlignment="1">
      <alignment horizontal="left" vertical="center" wrapText="1"/>
    </xf>
    <xf numFmtId="0" fontId="10" fillId="0" borderId="24" xfId="95" applyFont="1" applyBorder="1" applyAlignment="1">
      <alignment horizontal="left" vertical="center" wrapText="1"/>
    </xf>
    <xf numFmtId="0" fontId="10" fillId="0" borderId="25" xfId="95" applyFont="1" applyBorder="1" applyAlignment="1">
      <alignment horizontal="left" vertical="center" wrapText="1"/>
    </xf>
    <xf numFmtId="14" fontId="30" fillId="31" borderId="17" xfId="95" applyNumberFormat="1" applyFont="1" applyFill="1" applyBorder="1" applyAlignment="1">
      <alignment horizontal="center" vertical="center" wrapText="1"/>
    </xf>
    <xf numFmtId="14" fontId="30" fillId="31" borderId="16" xfId="95" applyNumberFormat="1" applyFont="1" applyFill="1" applyBorder="1" applyAlignment="1">
      <alignment horizontal="center" vertical="center" wrapText="1"/>
    </xf>
    <xf numFmtId="14" fontId="30" fillId="31" borderId="18" xfId="95" applyNumberFormat="1" applyFont="1" applyFill="1" applyBorder="1" applyAlignment="1">
      <alignment horizontal="center" vertical="center" wrapText="1"/>
    </xf>
    <xf numFmtId="0" fontId="46" fillId="0" borderId="17" xfId="101" applyFont="1" applyBorder="1" applyAlignment="1">
      <alignment horizontal="center" wrapText="1"/>
    </xf>
    <xf numFmtId="0" fontId="46" fillId="0" borderId="16" xfId="101" applyFont="1" applyBorder="1" applyAlignment="1">
      <alignment horizontal="center" wrapText="1"/>
    </xf>
    <xf numFmtId="0" fontId="46" fillId="0" borderId="18" xfId="101" applyFont="1" applyBorder="1" applyAlignment="1">
      <alignment horizontal="center" wrapText="1"/>
    </xf>
    <xf numFmtId="0" fontId="6" fillId="3" borderId="0" xfId="0" applyFont="1" applyFill="1" applyAlignment="1">
      <alignment horizontal="center" vertical="center"/>
    </xf>
    <xf numFmtId="0" fontId="59" fillId="3" borderId="0" xfId="0" applyFont="1" applyFill="1" applyAlignment="1">
      <alignment horizontal="center" vertical="center"/>
    </xf>
    <xf numFmtId="0" fontId="55" fillId="3" borderId="100" xfId="10" applyFont="1" applyFill="1" applyBorder="1" applyAlignment="1">
      <alignment horizontal="center" vertical="center" wrapText="1"/>
    </xf>
    <xf numFmtId="0" fontId="55" fillId="3" borderId="99" xfId="10" applyFont="1" applyFill="1" applyBorder="1" applyAlignment="1">
      <alignment horizontal="center" vertical="center" wrapText="1"/>
    </xf>
    <xf numFmtId="0" fontId="55" fillId="3" borderId="27" xfId="10" applyFont="1" applyFill="1" applyBorder="1" applyAlignment="1">
      <alignment horizontal="center" vertical="center" wrapText="1"/>
    </xf>
    <xf numFmtId="1" fontId="54" fillId="32" borderId="0" xfId="0" applyNumberFormat="1" applyFont="1" applyFill="1" applyAlignment="1">
      <alignment horizontal="center" vertical="center"/>
    </xf>
    <xf numFmtId="0" fontId="7" fillId="0" borderId="17" xfId="104" applyFont="1" applyBorder="1" applyAlignment="1">
      <alignment horizontal="center" vertical="center" wrapText="1"/>
    </xf>
    <xf numFmtId="0" fontId="7" fillId="0" borderId="16" xfId="104" applyFont="1" applyBorder="1" applyAlignment="1">
      <alignment horizontal="center" vertical="center" wrapText="1"/>
    </xf>
    <xf numFmtId="0" fontId="7" fillId="0" borderId="18" xfId="104" applyFont="1" applyBorder="1" applyAlignment="1">
      <alignment horizontal="center" vertical="center" wrapText="1"/>
    </xf>
    <xf numFmtId="0" fontId="5" fillId="0" borderId="19" xfId="104" applyFont="1" applyBorder="1" applyAlignment="1">
      <alignment vertical="center" wrapText="1"/>
    </xf>
    <xf numFmtId="0" fontId="5" fillId="0" borderId="20" xfId="104" applyFont="1" applyBorder="1" applyAlignment="1">
      <alignment vertical="center" wrapText="1"/>
    </xf>
    <xf numFmtId="0" fontId="5" fillId="0" borderId="21" xfId="104" applyFont="1" applyBorder="1" applyAlignment="1">
      <alignment vertical="center" wrapText="1"/>
    </xf>
    <xf numFmtId="0" fontId="52" fillId="0" borderId="20" xfId="107" applyFont="1" applyFill="1" applyBorder="1" applyAlignment="1">
      <alignment horizontal="left" wrapText="1"/>
    </xf>
    <xf numFmtId="0" fontId="7" fillId="0" borderId="17" xfId="104" applyFont="1" applyBorder="1" applyAlignment="1">
      <alignment horizontal="left" vertical="center" wrapText="1"/>
    </xf>
    <xf numFmtId="0" fontId="7" fillId="0" borderId="16" xfId="104" applyFont="1" applyBorder="1" applyAlignment="1">
      <alignment horizontal="left" vertical="center" wrapText="1"/>
    </xf>
    <xf numFmtId="0" fontId="7" fillId="0" borderId="18" xfId="104" applyFont="1" applyBorder="1" applyAlignment="1">
      <alignment horizontal="left" vertical="center" wrapText="1"/>
    </xf>
    <xf numFmtId="0" fontId="5" fillId="0" borderId="17" xfId="104" applyFont="1" applyBorder="1" applyAlignment="1">
      <alignment vertical="center" wrapText="1"/>
    </xf>
    <xf numFmtId="0" fontId="5" fillId="0" borderId="16" xfId="104" applyFont="1" applyBorder="1" applyAlignment="1">
      <alignment vertical="center" wrapText="1"/>
    </xf>
    <xf numFmtId="0" fontId="5" fillId="0" borderId="18" xfId="104" applyFont="1" applyBorder="1" applyAlignment="1">
      <alignment vertical="center" wrapText="1"/>
    </xf>
    <xf numFmtId="0" fontId="5" fillId="0" borderId="17" xfId="104" applyFont="1" applyBorder="1" applyAlignment="1">
      <alignment horizontal="left" vertical="center" wrapText="1"/>
    </xf>
    <xf numFmtId="0" fontId="5" fillId="0" borderId="18" xfId="104" applyFont="1" applyBorder="1" applyAlignment="1">
      <alignment horizontal="left" vertical="center" wrapText="1"/>
    </xf>
    <xf numFmtId="0" fontId="51" fillId="0" borderId="0" xfId="104" applyFont="1" applyAlignment="1">
      <alignment horizontal="justify" vertical="justify" wrapText="1"/>
    </xf>
    <xf numFmtId="0" fontId="7" fillId="0" borderId="17" xfId="104" applyFont="1" applyBorder="1" applyAlignment="1">
      <alignment horizontal="left" vertical="center"/>
    </xf>
    <xf numFmtId="0" fontId="7" fillId="0" borderId="16" xfId="104" applyFont="1" applyBorder="1" applyAlignment="1">
      <alignment horizontal="left" vertical="center"/>
    </xf>
    <xf numFmtId="0" fontId="7" fillId="0" borderId="18" xfId="104" applyFont="1" applyBorder="1" applyAlignment="1">
      <alignment horizontal="left" vertical="center"/>
    </xf>
    <xf numFmtId="0" fontId="48" fillId="0" borderId="18" xfId="104" applyBorder="1" applyAlignment="1">
      <alignment vertical="center" wrapText="1"/>
    </xf>
    <xf numFmtId="0" fontId="51" fillId="0" borderId="20" xfId="104" applyFont="1" applyBorder="1" applyAlignment="1">
      <alignment horizontal="justify" vertical="center" wrapText="1"/>
    </xf>
    <xf numFmtId="0" fontId="51" fillId="0" borderId="20" xfId="104" applyFont="1" applyBorder="1" applyAlignment="1">
      <alignment horizontal="left" vertical="center" wrapText="1"/>
    </xf>
    <xf numFmtId="0" fontId="7" fillId="0" borderId="71" xfId="104" applyFont="1" applyBorder="1" applyAlignment="1">
      <alignment horizontal="center" vertical="center" shrinkToFit="1"/>
    </xf>
    <xf numFmtId="0" fontId="7" fillId="0" borderId="72" xfId="104" applyFont="1" applyBorder="1" applyAlignment="1">
      <alignment horizontal="center" vertical="center" shrinkToFit="1"/>
    </xf>
    <xf numFmtId="0" fontId="7" fillId="0" borderId="58" xfId="104" applyFont="1" applyBorder="1" applyAlignment="1">
      <alignment horizontal="center" vertical="center" shrinkToFit="1"/>
    </xf>
    <xf numFmtId="0" fontId="7" fillId="0" borderId="20" xfId="104" applyFont="1" applyBorder="1" applyAlignment="1">
      <alignment horizontal="left" vertical="center"/>
    </xf>
    <xf numFmtId="0" fontId="7" fillId="0" borderId="21" xfId="104" applyFont="1" applyBorder="1" applyAlignment="1">
      <alignment horizontal="left" vertical="center"/>
    </xf>
    <xf numFmtId="0" fontId="5" fillId="0" borderId="52" xfId="104" applyFont="1" applyBorder="1" applyAlignment="1">
      <alignment horizontal="justify" vertical="center" shrinkToFit="1"/>
    </xf>
    <xf numFmtId="0" fontId="5" fillId="0" borderId="63" xfId="104" applyFont="1" applyBorder="1" applyAlignment="1">
      <alignment horizontal="justify" vertical="center" shrinkToFit="1"/>
    </xf>
    <xf numFmtId="0" fontId="5" fillId="0" borderId="54" xfId="104" applyFont="1" applyBorder="1" applyAlignment="1">
      <alignment horizontal="justify" vertical="center" shrinkToFit="1"/>
    </xf>
    <xf numFmtId="0" fontId="5" fillId="0" borderId="66" xfId="104" applyFont="1" applyBorder="1" applyAlignment="1">
      <alignment horizontal="justify" vertical="center" shrinkToFit="1"/>
    </xf>
    <xf numFmtId="0" fontId="7" fillId="0" borderId="17" xfId="104" applyFont="1" applyBorder="1" applyAlignment="1">
      <alignment horizontal="justify" vertical="center" shrinkToFit="1"/>
    </xf>
    <xf numFmtId="0" fontId="7" fillId="0" borderId="16" xfId="104" applyFont="1" applyBorder="1" applyAlignment="1">
      <alignment horizontal="justify" vertical="center" shrinkToFit="1"/>
    </xf>
    <xf numFmtId="0" fontId="51" fillId="0" borderId="0" xfId="104" applyFont="1" applyAlignment="1">
      <alignment horizontal="justify" vertical="center" wrapText="1"/>
    </xf>
    <xf numFmtId="0" fontId="51" fillId="0" borderId="0" xfId="104" applyFont="1" applyAlignment="1">
      <alignment horizontal="left" wrapText="1"/>
    </xf>
    <xf numFmtId="0" fontId="68" fillId="0" borderId="0" xfId="104" applyFont="1" applyAlignment="1">
      <alignment horizontal="left" vertical="center" wrapText="1"/>
    </xf>
    <xf numFmtId="0" fontId="5" fillId="0" borderId="51" xfId="104" applyFont="1" applyBorder="1" applyAlignment="1">
      <alignment horizontal="left" vertical="center" shrinkToFit="1"/>
    </xf>
    <xf numFmtId="0" fontId="5" fillId="0" borderId="54" xfId="104" applyFont="1" applyBorder="1" applyAlignment="1">
      <alignment horizontal="left" vertical="center" shrinkToFit="1"/>
    </xf>
    <xf numFmtId="0" fontId="51" fillId="0" borderId="0" xfId="104" applyFont="1" applyAlignment="1">
      <alignment vertical="center" wrapText="1"/>
    </xf>
    <xf numFmtId="0" fontId="51" fillId="0" borderId="0" xfId="104" applyFont="1" applyAlignment="1">
      <alignment wrapText="1"/>
    </xf>
    <xf numFmtId="0" fontId="7" fillId="0" borderId="60" xfId="104" applyFont="1" applyBorder="1" applyAlignment="1">
      <alignment horizontal="center" vertical="center" wrapText="1"/>
    </xf>
    <xf numFmtId="0" fontId="7" fillId="0" borderId="61" xfId="104" applyFont="1" applyBorder="1" applyAlignment="1">
      <alignment horizontal="center" vertical="center" wrapText="1"/>
    </xf>
    <xf numFmtId="0" fontId="5" fillId="0" borderId="82" xfId="104" applyFont="1" applyBorder="1" applyAlignment="1">
      <alignment horizontal="left" vertical="center" shrinkToFit="1"/>
    </xf>
    <xf numFmtId="0" fontId="5" fillId="0" borderId="86" xfId="104" applyFont="1" applyBorder="1" applyAlignment="1">
      <alignment horizontal="left" vertical="center" shrinkToFit="1"/>
    </xf>
    <xf numFmtId="0" fontId="5" fillId="0" borderId="83" xfId="104" applyFont="1" applyBorder="1" applyAlignment="1">
      <alignment horizontal="left" vertical="center" shrinkToFit="1"/>
    </xf>
    <xf numFmtId="0" fontId="5" fillId="0" borderId="1" xfId="104" applyFont="1" applyBorder="1" applyAlignment="1">
      <alignment horizontal="left" vertical="center" shrinkToFit="1"/>
    </xf>
    <xf numFmtId="0" fontId="7" fillId="0" borderId="32" xfId="104" applyFont="1" applyBorder="1" applyAlignment="1">
      <alignment horizontal="center" vertical="center" shrinkToFit="1"/>
    </xf>
    <xf numFmtId="0" fontId="7" fillId="0" borderId="1" xfId="104" applyFont="1" applyBorder="1" applyAlignment="1">
      <alignment horizontal="center" vertical="center" shrinkToFit="1"/>
    </xf>
    <xf numFmtId="0" fontId="5" fillId="0" borderId="1" xfId="104" applyFont="1" applyBorder="1" applyAlignment="1">
      <alignment horizontal="left" vertical="center" wrapText="1"/>
    </xf>
    <xf numFmtId="0" fontId="7" fillId="0" borderId="33" xfId="104" applyFont="1" applyBorder="1" applyAlignment="1">
      <alignment horizontal="center" vertical="center" shrinkToFit="1"/>
    </xf>
    <xf numFmtId="0" fontId="7" fillId="0" borderId="47" xfId="104" applyFont="1" applyBorder="1" applyAlignment="1">
      <alignment horizontal="center" vertical="center" shrinkToFit="1"/>
    </xf>
    <xf numFmtId="0" fontId="5" fillId="0" borderId="69" xfId="104" applyFont="1" applyBorder="1" applyAlignment="1">
      <alignment horizontal="justify" vertical="center" shrinkToFit="1"/>
    </xf>
    <xf numFmtId="0" fontId="7" fillId="0" borderId="71" xfId="104" applyFont="1" applyBorder="1" applyAlignment="1">
      <alignment horizontal="justify" vertical="center" shrinkToFit="1"/>
    </xf>
    <xf numFmtId="0" fontId="7" fillId="0" borderId="72" xfId="104" applyFont="1" applyBorder="1" applyAlignment="1">
      <alignment horizontal="justify" vertical="center" shrinkToFit="1"/>
    </xf>
    <xf numFmtId="0" fontId="7" fillId="0" borderId="58" xfId="104" applyFont="1" applyBorder="1" applyAlignment="1">
      <alignment horizontal="justify" vertical="center" shrinkToFit="1"/>
    </xf>
    <xf numFmtId="0" fontId="7" fillId="0" borderId="23" xfId="104" applyFont="1" applyBorder="1" applyAlignment="1">
      <alignment horizontal="left" vertical="center"/>
    </xf>
    <xf numFmtId="0" fontId="7" fillId="0" borderId="24" xfId="104" applyFont="1" applyBorder="1" applyAlignment="1">
      <alignment horizontal="left" vertical="center"/>
    </xf>
    <xf numFmtId="0" fontId="7" fillId="0" borderId="60" xfId="104" applyFont="1" applyBorder="1" applyAlignment="1">
      <alignment horizontal="justify" vertical="center" shrinkToFit="1"/>
    </xf>
    <xf numFmtId="0" fontId="7" fillId="0" borderId="61" xfId="104" applyFont="1" applyBorder="1" applyAlignment="1">
      <alignment horizontal="justify" vertical="center" shrinkToFit="1"/>
    </xf>
    <xf numFmtId="0" fontId="7" fillId="0" borderId="19" xfId="104" applyFont="1" applyBorder="1" applyAlignment="1">
      <alignment horizontal="left" vertical="center" shrinkToFit="1"/>
    </xf>
    <xf numFmtId="0" fontId="7" fillId="0" borderId="20" xfId="104" applyFont="1" applyBorder="1" applyAlignment="1">
      <alignment horizontal="left" vertical="center" shrinkToFit="1"/>
    </xf>
    <xf numFmtId="0" fontId="7" fillId="0" borderId="83" xfId="104" applyFont="1" applyBorder="1" applyAlignment="1">
      <alignment horizontal="center" vertical="center" wrapText="1" shrinkToFit="1"/>
    </xf>
    <xf numFmtId="0" fontId="7" fillId="0" borderId="84" xfId="104" applyFont="1" applyBorder="1" applyAlignment="1">
      <alignment horizontal="center" vertical="center" wrapText="1" shrinkToFit="1"/>
    </xf>
    <xf numFmtId="0" fontId="5" fillId="0" borderId="92" xfId="104" applyFont="1" applyBorder="1" applyAlignment="1">
      <alignment horizontal="justify" vertical="center" shrinkToFit="1"/>
    </xf>
    <xf numFmtId="0" fontId="5" fillId="0" borderId="85" xfId="104" applyFont="1" applyBorder="1" applyAlignment="1">
      <alignment horizontal="justify" vertical="center" shrinkToFit="1"/>
    </xf>
    <xf numFmtId="0" fontId="5" fillId="0" borderId="51" xfId="104" applyFont="1" applyBorder="1" applyAlignment="1">
      <alignment horizontal="justify" vertical="center" shrinkToFit="1"/>
    </xf>
    <xf numFmtId="0" fontId="5" fillId="0" borderId="78" xfId="104" applyFont="1" applyBorder="1" applyAlignment="1">
      <alignment horizontal="justify" vertical="center" shrinkToFit="1"/>
    </xf>
    <xf numFmtId="0" fontId="5" fillId="0" borderId="57" xfId="104" applyFont="1" applyBorder="1" applyAlignment="1">
      <alignment horizontal="justify" vertical="center" shrinkToFit="1"/>
    </xf>
    <xf numFmtId="0" fontId="5" fillId="0" borderId="72" xfId="104" applyFont="1" applyBorder="1" applyAlignment="1">
      <alignment horizontal="justify" vertical="center" shrinkToFit="1"/>
    </xf>
    <xf numFmtId="0" fontId="5" fillId="0" borderId="58" xfId="104" applyFont="1" applyBorder="1" applyAlignment="1">
      <alignment horizontal="justify" vertical="center" shrinkToFit="1"/>
    </xf>
    <xf numFmtId="0" fontId="7" fillId="0" borderId="23" xfId="104" applyFont="1" applyBorder="1" applyAlignment="1">
      <alignment horizontal="center" vertical="center" wrapText="1"/>
    </xf>
    <xf numFmtId="0" fontId="7" fillId="0" borderId="24" xfId="104" applyFont="1" applyBorder="1" applyAlignment="1">
      <alignment horizontal="center" vertical="center" wrapText="1"/>
    </xf>
    <xf numFmtId="0" fontId="7" fillId="0" borderId="25" xfId="104" applyFont="1" applyBorder="1" applyAlignment="1">
      <alignment horizontal="center" vertical="center" wrapText="1"/>
    </xf>
    <xf numFmtId="0" fontId="7" fillId="0" borderId="17" xfId="104" applyFont="1" applyBorder="1" applyAlignment="1">
      <alignment horizontal="center" vertical="center" shrinkToFit="1"/>
    </xf>
    <xf numFmtId="0" fontId="7" fillId="0" borderId="16" xfId="104" applyFont="1" applyBorder="1" applyAlignment="1">
      <alignment horizontal="center" vertical="center" shrinkToFit="1"/>
    </xf>
    <xf numFmtId="0" fontId="5" fillId="0" borderId="15" xfId="104" applyFont="1" applyBorder="1" applyAlignment="1">
      <alignment horizontal="left" vertical="center" shrinkToFit="1"/>
    </xf>
    <xf numFmtId="0" fontId="5" fillId="0" borderId="2" xfId="104" applyFont="1" applyBorder="1" applyAlignment="1">
      <alignment horizontal="justify" vertical="center" wrapText="1" shrinkToFit="1"/>
    </xf>
    <xf numFmtId="0" fontId="5" fillId="0" borderId="3" xfId="104" applyFont="1" applyBorder="1" applyAlignment="1">
      <alignment horizontal="justify" vertical="center" wrapText="1" shrinkToFit="1"/>
    </xf>
    <xf numFmtId="0" fontId="5" fillId="0" borderId="4" xfId="104" applyFont="1" applyBorder="1" applyAlignment="1">
      <alignment horizontal="justify" vertical="center" wrapText="1" shrinkToFit="1"/>
    </xf>
    <xf numFmtId="0" fontId="5" fillId="0" borderId="47" xfId="104" applyFont="1" applyBorder="1" applyAlignment="1">
      <alignment horizontal="left" vertical="center" shrinkToFit="1"/>
    </xf>
    <xf numFmtId="0" fontId="7" fillId="0" borderId="14" xfId="104" applyFont="1" applyBorder="1" applyAlignment="1">
      <alignment horizontal="center" vertical="center" wrapText="1"/>
    </xf>
    <xf numFmtId="0" fontId="7" fillId="0" borderId="0" xfId="104" applyFont="1" applyAlignment="1">
      <alignment horizontal="center" vertical="center" wrapText="1"/>
    </xf>
    <xf numFmtId="0" fontId="7" fillId="0" borderId="19" xfId="104" applyFont="1" applyBorder="1" applyAlignment="1">
      <alignment horizontal="center" vertical="center" wrapText="1"/>
    </xf>
    <xf numFmtId="0" fontId="7" fillId="0" borderId="20" xfId="104" applyFont="1" applyBorder="1" applyAlignment="1">
      <alignment horizontal="center" vertical="center" wrapText="1"/>
    </xf>
    <xf numFmtId="0" fontId="7" fillId="0" borderId="21" xfId="104" applyFont="1" applyBorder="1" applyAlignment="1">
      <alignment horizontal="center" vertical="center" wrapText="1"/>
    </xf>
    <xf numFmtId="0" fontId="61" fillId="0" borderId="105" xfId="110" applyFont="1" applyBorder="1" applyAlignment="1">
      <alignment horizontal="left" vertical="center" wrapText="1"/>
    </xf>
    <xf numFmtId="0" fontId="60" fillId="0" borderId="0" xfId="110" applyFont="1" applyAlignment="1">
      <alignment horizontal="center" vertical="center"/>
    </xf>
    <xf numFmtId="0" fontId="34" fillId="0" borderId="101" xfId="110" applyBorder="1" applyAlignment="1">
      <alignment vertical="center"/>
    </xf>
    <xf numFmtId="0" fontId="62" fillId="33" borderId="102" xfId="110" applyFont="1" applyFill="1" applyBorder="1" applyAlignment="1">
      <alignment horizontal="center" vertical="center" wrapText="1"/>
    </xf>
    <xf numFmtId="0" fontId="62" fillId="0" borderId="105" xfId="110" applyFont="1" applyBorder="1" applyAlignment="1">
      <alignment horizontal="left" vertical="center" wrapText="1"/>
    </xf>
    <xf numFmtId="0" fontId="62" fillId="33" borderId="102" xfId="110" applyFont="1" applyFill="1" applyBorder="1" applyAlignment="1">
      <alignment horizontal="center" vertical="center"/>
    </xf>
    <xf numFmtId="0" fontId="62" fillId="34" borderId="102" xfId="110" applyFont="1" applyFill="1" applyBorder="1" applyAlignment="1">
      <alignment horizontal="center" vertical="center"/>
    </xf>
    <xf numFmtId="0" fontId="62" fillId="34" borderId="0" xfId="110" applyFont="1" applyFill="1" applyAlignment="1">
      <alignment horizontal="center" vertical="center"/>
    </xf>
    <xf numFmtId="0" fontId="61" fillId="0" borderId="108" xfId="110" applyFont="1" applyBorder="1" applyAlignment="1">
      <alignment horizontal="left" vertical="center" wrapText="1"/>
    </xf>
    <xf numFmtId="0" fontId="61" fillId="0" borderId="103" xfId="110" applyFont="1" applyBorder="1" applyAlignment="1">
      <alignment horizontal="center" vertical="center" wrapText="1"/>
    </xf>
    <xf numFmtId="0" fontId="61" fillId="0" borderId="103" xfId="110" applyFont="1" applyBorder="1" applyAlignment="1">
      <alignment horizontal="left" vertical="center" wrapText="1"/>
    </xf>
    <xf numFmtId="44" fontId="69" fillId="0" borderId="0" xfId="109" applyFont="1"/>
  </cellXfs>
  <cellStyles count="114">
    <cellStyle name="20% - Accent1" xfId="17" xr:uid="{00000000-0005-0000-0000-000000000000}"/>
    <cellStyle name="20% - Accent2" xfId="18" xr:uid="{00000000-0005-0000-0000-000001000000}"/>
    <cellStyle name="20% - Accent3" xfId="19" xr:uid="{00000000-0005-0000-0000-000002000000}"/>
    <cellStyle name="20% - Accent4" xfId="20" xr:uid="{00000000-0005-0000-0000-000003000000}"/>
    <cellStyle name="20% - Accent5" xfId="21" xr:uid="{00000000-0005-0000-0000-000004000000}"/>
    <cellStyle name="20% - Accent6" xfId="22" xr:uid="{00000000-0005-0000-0000-000005000000}"/>
    <cellStyle name="20% - Ênfase1 2" xfId="23" xr:uid="{00000000-0005-0000-0000-000006000000}"/>
    <cellStyle name="20% - Ênfase2 2" xfId="24" xr:uid="{00000000-0005-0000-0000-000007000000}"/>
    <cellStyle name="20% - Ênfase3 2" xfId="25" xr:uid="{00000000-0005-0000-0000-000008000000}"/>
    <cellStyle name="20% - Ênfase4 2" xfId="26" xr:uid="{00000000-0005-0000-0000-000009000000}"/>
    <cellStyle name="20% - Ênfase5 2" xfId="27" xr:uid="{00000000-0005-0000-0000-00000A000000}"/>
    <cellStyle name="20% - Ênfase6 2" xfId="28" xr:uid="{00000000-0005-0000-0000-00000B000000}"/>
    <cellStyle name="40% - Accent1" xfId="29" xr:uid="{00000000-0005-0000-0000-00000C000000}"/>
    <cellStyle name="40% - Accent2" xfId="30" xr:uid="{00000000-0005-0000-0000-00000D000000}"/>
    <cellStyle name="40% - Accent3" xfId="31" xr:uid="{00000000-0005-0000-0000-00000E000000}"/>
    <cellStyle name="40% - Accent4" xfId="32" xr:uid="{00000000-0005-0000-0000-00000F000000}"/>
    <cellStyle name="40% - Accent5" xfId="33" xr:uid="{00000000-0005-0000-0000-000010000000}"/>
    <cellStyle name="40% - Accent6" xfId="34" xr:uid="{00000000-0005-0000-0000-000011000000}"/>
    <cellStyle name="40% - Ênfase1 2" xfId="35" xr:uid="{00000000-0005-0000-0000-000012000000}"/>
    <cellStyle name="40% - Ênfase2 2" xfId="36" xr:uid="{00000000-0005-0000-0000-000013000000}"/>
    <cellStyle name="40% - Ênfase3 2" xfId="37" xr:uid="{00000000-0005-0000-0000-000014000000}"/>
    <cellStyle name="40% - Ênfase4 2" xfId="38" xr:uid="{00000000-0005-0000-0000-000015000000}"/>
    <cellStyle name="40% - Ênfase5 2" xfId="39" xr:uid="{00000000-0005-0000-0000-000016000000}"/>
    <cellStyle name="40% - Ênfase6 2" xfId="40" xr:uid="{00000000-0005-0000-0000-000017000000}"/>
    <cellStyle name="60% - Accent1" xfId="41" xr:uid="{00000000-0005-0000-0000-000018000000}"/>
    <cellStyle name="60% - Accent2" xfId="42" xr:uid="{00000000-0005-0000-0000-000019000000}"/>
    <cellStyle name="60% - Accent3" xfId="43" xr:uid="{00000000-0005-0000-0000-00001A000000}"/>
    <cellStyle name="60% - Accent4" xfId="44" xr:uid="{00000000-0005-0000-0000-00001B000000}"/>
    <cellStyle name="60% - Accent5" xfId="45" xr:uid="{00000000-0005-0000-0000-00001C000000}"/>
    <cellStyle name="60% - Accent6" xfId="46" xr:uid="{00000000-0005-0000-0000-00001D000000}"/>
    <cellStyle name="60% - Ênfase1 2" xfId="47" xr:uid="{00000000-0005-0000-0000-00001E000000}"/>
    <cellStyle name="60% - Ênfase2 2" xfId="48" xr:uid="{00000000-0005-0000-0000-00001F000000}"/>
    <cellStyle name="60% - Ênfase3 2" xfId="49" xr:uid="{00000000-0005-0000-0000-000020000000}"/>
    <cellStyle name="60% - Ênfase4 2" xfId="50" xr:uid="{00000000-0005-0000-0000-000021000000}"/>
    <cellStyle name="60% - Ênfase5 2" xfId="51" xr:uid="{00000000-0005-0000-0000-000022000000}"/>
    <cellStyle name="60% - Ênfase6 2" xfId="52" xr:uid="{00000000-0005-0000-0000-000023000000}"/>
    <cellStyle name="Accent1" xfId="53" xr:uid="{00000000-0005-0000-0000-000024000000}"/>
    <cellStyle name="Accent2" xfId="54" xr:uid="{00000000-0005-0000-0000-000025000000}"/>
    <cellStyle name="Accent3" xfId="55" xr:uid="{00000000-0005-0000-0000-000026000000}"/>
    <cellStyle name="Accent4" xfId="56" xr:uid="{00000000-0005-0000-0000-000027000000}"/>
    <cellStyle name="Accent5" xfId="57" xr:uid="{00000000-0005-0000-0000-000028000000}"/>
    <cellStyle name="Accent6" xfId="58" xr:uid="{00000000-0005-0000-0000-000029000000}"/>
    <cellStyle name="Bad" xfId="59" xr:uid="{00000000-0005-0000-0000-00002A000000}"/>
    <cellStyle name="Bom 2" xfId="60" xr:uid="{00000000-0005-0000-0000-00002B000000}"/>
    <cellStyle name="Calculation" xfId="61" xr:uid="{00000000-0005-0000-0000-00002C000000}"/>
    <cellStyle name="Cálculo 2" xfId="62" xr:uid="{00000000-0005-0000-0000-00002D000000}"/>
    <cellStyle name="Célula de Verificação 2" xfId="63" xr:uid="{00000000-0005-0000-0000-00002E000000}"/>
    <cellStyle name="Célula Vinculada 2" xfId="64" xr:uid="{00000000-0005-0000-0000-00002F000000}"/>
    <cellStyle name="Check Cell" xfId="65" xr:uid="{00000000-0005-0000-0000-000030000000}"/>
    <cellStyle name="Ênfase1 2" xfId="66" xr:uid="{00000000-0005-0000-0000-000031000000}"/>
    <cellStyle name="Ênfase2 2" xfId="67" xr:uid="{00000000-0005-0000-0000-000032000000}"/>
    <cellStyle name="Ênfase3 2" xfId="68" xr:uid="{00000000-0005-0000-0000-000033000000}"/>
    <cellStyle name="Ênfase4 2" xfId="69" xr:uid="{00000000-0005-0000-0000-000034000000}"/>
    <cellStyle name="Ênfase5 2" xfId="70" xr:uid="{00000000-0005-0000-0000-000035000000}"/>
    <cellStyle name="Ênfase6 2" xfId="71" xr:uid="{00000000-0005-0000-0000-000036000000}"/>
    <cellStyle name="Entrada 2" xfId="72" xr:uid="{00000000-0005-0000-0000-000037000000}"/>
    <cellStyle name="Excel Built-in Normal" xfId="8" xr:uid="{00000000-0005-0000-0000-000038000000}"/>
    <cellStyle name="Explanatory Text" xfId="73" xr:uid="{00000000-0005-0000-0000-000039000000}"/>
    <cellStyle name="Good" xfId="74" xr:uid="{00000000-0005-0000-0000-00003A000000}"/>
    <cellStyle name="Heading 1" xfId="75" xr:uid="{00000000-0005-0000-0000-00003B000000}"/>
    <cellStyle name="Heading 2" xfId="76" xr:uid="{00000000-0005-0000-0000-00003C000000}"/>
    <cellStyle name="Heading 3" xfId="77" xr:uid="{00000000-0005-0000-0000-00003D000000}"/>
    <cellStyle name="Heading 4" xfId="78" xr:uid="{00000000-0005-0000-0000-00003E000000}"/>
    <cellStyle name="Hiperlink" xfId="107" builtinId="8"/>
    <cellStyle name="Hiperlink 2" xfId="113" xr:uid="{85D3BA59-88CE-4A03-82A4-02A4313A9004}"/>
    <cellStyle name="Input" xfId="79" xr:uid="{00000000-0005-0000-0000-000040000000}"/>
    <cellStyle name="Linked Cell" xfId="80" xr:uid="{00000000-0005-0000-0000-000041000000}"/>
    <cellStyle name="Moeda" xfId="109" builtinId="4"/>
    <cellStyle name="Moeda 2" xfId="9" xr:uid="{00000000-0005-0000-0000-000043000000}"/>
    <cellStyle name="Moeda 2 2 3" xfId="103" xr:uid="{00000000-0005-0000-0000-000044000000}"/>
    <cellStyle name="Moeda 3" xfId="105" xr:uid="{00000000-0005-0000-0000-000045000000}"/>
    <cellStyle name="Moeda 3 4" xfId="96" xr:uid="{00000000-0005-0000-0000-000046000000}"/>
    <cellStyle name="Neutral" xfId="81" xr:uid="{00000000-0005-0000-0000-000047000000}"/>
    <cellStyle name="Normal" xfId="0" builtinId="0"/>
    <cellStyle name="Normal 17 2" xfId="99" xr:uid="{00000000-0005-0000-0000-000049000000}"/>
    <cellStyle name="Normal 2" xfId="4" xr:uid="{00000000-0005-0000-0000-00004A000000}"/>
    <cellStyle name="Normal 2 2" xfId="10" xr:uid="{00000000-0005-0000-0000-00004B000000}"/>
    <cellStyle name="Normal 2 2 2" xfId="101" xr:uid="{00000000-0005-0000-0000-00004C000000}"/>
    <cellStyle name="Normal 2 2 4" xfId="95" xr:uid="{00000000-0005-0000-0000-00004D000000}"/>
    <cellStyle name="Normal 2 3" xfId="110" xr:uid="{41F5AD27-A9E6-4F1B-AAF9-98692CD76EED}"/>
    <cellStyle name="Normal 3" xfId="3" xr:uid="{00000000-0005-0000-0000-00004E000000}"/>
    <cellStyle name="Normal 4" xfId="7" xr:uid="{00000000-0005-0000-0000-00004F000000}"/>
    <cellStyle name="Normal 4 2" xfId="97" xr:uid="{00000000-0005-0000-0000-000050000000}"/>
    <cellStyle name="Normal 5" xfId="102" xr:uid="{00000000-0005-0000-0000-000051000000}"/>
    <cellStyle name="Normal 6" xfId="11" xr:uid="{00000000-0005-0000-0000-000052000000}"/>
    <cellStyle name="Normal 7" xfId="104" xr:uid="{00000000-0005-0000-0000-000053000000}"/>
    <cellStyle name="Nota 2" xfId="82" xr:uid="{00000000-0005-0000-0000-000054000000}"/>
    <cellStyle name="Note" xfId="83" xr:uid="{00000000-0005-0000-0000-000055000000}"/>
    <cellStyle name="Output" xfId="84" xr:uid="{00000000-0005-0000-0000-000056000000}"/>
    <cellStyle name="Porcentagem 2" xfId="12" xr:uid="{00000000-0005-0000-0000-000057000000}"/>
    <cellStyle name="Porcentagem 2 2" xfId="6" xr:uid="{00000000-0005-0000-0000-000058000000}"/>
    <cellStyle name="Porcentagem 2 2 2" xfId="112" xr:uid="{554E4E8F-C4AF-4160-AA2E-5843746174BB}"/>
    <cellStyle name="Porcentagem 3" xfId="2" xr:uid="{00000000-0005-0000-0000-000059000000}"/>
    <cellStyle name="Porcentagem 3 2 3" xfId="98" xr:uid="{00000000-0005-0000-0000-00005A000000}"/>
    <cellStyle name="Porcentagem 3 5" xfId="100" xr:uid="{00000000-0005-0000-0000-00005B000000}"/>
    <cellStyle name="Porcentagem 4" xfId="106" xr:uid="{00000000-0005-0000-0000-00005C000000}"/>
    <cellStyle name="Porcentagem 5" xfId="111" xr:uid="{EBD350B9-3667-4B3D-A91C-CBAE141329AA}"/>
    <cellStyle name="Saída 2" xfId="85" xr:uid="{00000000-0005-0000-0000-00005D000000}"/>
    <cellStyle name="Texto de Aviso 2" xfId="86" xr:uid="{00000000-0005-0000-0000-00005E000000}"/>
    <cellStyle name="Texto Explicativo 2" xfId="87" xr:uid="{00000000-0005-0000-0000-00005F000000}"/>
    <cellStyle name="Title" xfId="88" xr:uid="{00000000-0005-0000-0000-000060000000}"/>
    <cellStyle name="Título 1 2" xfId="90" xr:uid="{00000000-0005-0000-0000-000061000000}"/>
    <cellStyle name="Título 2 2" xfId="91" xr:uid="{00000000-0005-0000-0000-000062000000}"/>
    <cellStyle name="Título 3 2" xfId="92" xr:uid="{00000000-0005-0000-0000-000063000000}"/>
    <cellStyle name="Título 4 2" xfId="93" xr:uid="{00000000-0005-0000-0000-000064000000}"/>
    <cellStyle name="Título 5" xfId="89" xr:uid="{00000000-0005-0000-0000-000065000000}"/>
    <cellStyle name="Total 2" xfId="13" xr:uid="{00000000-0005-0000-0000-000066000000}"/>
    <cellStyle name="Vírgula" xfId="1" builtinId="3"/>
    <cellStyle name="Vírgula 2" xfId="14" xr:uid="{00000000-0005-0000-0000-000068000000}"/>
    <cellStyle name="Vírgula 2 2" xfId="5" xr:uid="{00000000-0005-0000-0000-000069000000}"/>
    <cellStyle name="Vírgula 2 2 2" xfId="16" xr:uid="{00000000-0005-0000-0000-00006A000000}"/>
    <cellStyle name="Vírgula 3" xfId="15" xr:uid="{00000000-0005-0000-0000-00006B000000}"/>
    <cellStyle name="Vírgula 4" xfId="108" xr:uid="{00000000-0005-0000-0000-00006C000000}"/>
    <cellStyle name="Warning Text" xfId="94" xr:uid="{00000000-0005-0000-0000-00006D000000}"/>
  </cellStyles>
  <dxfs count="1">
    <dxf>
      <font>
        <color theme="1"/>
      </font>
      <fill>
        <patternFill>
          <bgColor theme="5" tint="0.59996337778862885"/>
        </patternFill>
      </fill>
    </dxf>
  </dxfs>
  <tableStyles count="0" defaultTableStyle="TableStyleMedium2" defaultPivotStyle="PivotStyleLight16"/>
  <colors>
    <mruColors>
      <color rgb="FFFFFF99"/>
      <color rgb="FFFFFFFF"/>
      <color rgb="FF9DB6E7"/>
      <color rgb="FF80A0E0"/>
      <color rgb="FF88C9D8"/>
      <color rgb="FF66FF99"/>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1115785</xdr:colOff>
      <xdr:row>2</xdr:row>
      <xdr:rowOff>81643</xdr:rowOff>
    </xdr:from>
    <xdr:to>
      <xdr:col>7</xdr:col>
      <xdr:colOff>281091</xdr:colOff>
      <xdr:row>2</xdr:row>
      <xdr:rowOff>1386401</xdr:rowOff>
    </xdr:to>
    <xdr:pic>
      <xdr:nvPicPr>
        <xdr:cNvPr id="2" name="Imagem 1">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0585" y="1310368"/>
          <a:ext cx="3422981" cy="13047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4844143</xdr:colOff>
      <xdr:row>37</xdr:row>
      <xdr:rowOff>299357</xdr:rowOff>
    </xdr:from>
    <xdr:to>
      <xdr:col>5</xdr:col>
      <xdr:colOff>114014</xdr:colOff>
      <xdr:row>37</xdr:row>
      <xdr:rowOff>1956323</xdr:rowOff>
    </xdr:to>
    <xdr:pic>
      <xdr:nvPicPr>
        <xdr:cNvPr id="3" name="Imagem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739493" y="19044557"/>
          <a:ext cx="3623296" cy="16569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alexandre.machry/Desktop/MODELO_PLANILHA_SINDASSEIO.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Drives%20compartilhados\Licita&#231;&#245;es%20-%202025\PROCESSOS\2025\1%20ORBENK%20ADM%20SC\1%20MG\PE.6.2025-%20Prefeitura%20de%20Juiz%20de%20Fora\PROP\f)%201&#186;%20Envio%20-%20Ajustada\2.Planilha1.xlsx" TargetMode="External"/><Relationship Id="rId1" Type="http://schemas.openxmlformats.org/officeDocument/2006/relationships/externalLinkPath" Target="/Drives%20compartilhados/Licita&#231;&#245;es%20-%202025/PROCESSOS/2025/1%20ORBENK%20ADM%20SC/1%20MG/PE.6.2025-%20Prefeitura%20de%20Juiz%20de%20Fora/PROP/f)%201&#186;%20Envio%20-%20Ajustada/2.Planilha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ntes"/>
      <sheetName val="Base Apoio - etapa 1"/>
      <sheetName val="PC 12x36 - DIURNO"/>
      <sheetName val="PC 12x36 - NOTURNO"/>
      <sheetName val="PC 44H-6D"/>
      <sheetName val="PC 44H-5D"/>
      <sheetName val="PC 36H"/>
      <sheetName val="PC 30H"/>
      <sheetName val="RESUMO"/>
    </sheetNames>
    <sheetDataSet>
      <sheetData sheetId="0" refreshError="1">
        <row r="1">
          <cell r="A1" t="str">
            <v>Sim</v>
          </cell>
          <cell r="C1">
            <v>0.1</v>
          </cell>
        </row>
        <row r="2">
          <cell r="A2" t="str">
            <v>Não</v>
          </cell>
          <cell r="C2">
            <v>0.2</v>
          </cell>
        </row>
        <row r="3">
          <cell r="C3">
            <v>0.4</v>
          </cell>
          <cell r="F3" t="str">
            <v>Unidade</v>
          </cell>
        </row>
        <row r="4">
          <cell r="F4" t="str">
            <v>Litro</v>
          </cell>
        </row>
        <row r="5">
          <cell r="F5" t="str">
            <v>Fardo</v>
          </cell>
        </row>
        <row r="6">
          <cell r="F6" t="str">
            <v>Galão</v>
          </cell>
        </row>
        <row r="7">
          <cell r="F7" t="str">
            <v>Lata</v>
          </cell>
        </row>
        <row r="8">
          <cell r="F8" t="str">
            <v>Pacote</v>
          </cell>
        </row>
        <row r="9">
          <cell r="F9" t="str">
            <v>Caixa</v>
          </cell>
        </row>
      </sheetData>
      <sheetData sheetId="1" refreshError="1">
        <row r="8">
          <cell r="G8" t="str">
            <v>SINDASSEIO</v>
          </cell>
        </row>
        <row r="20">
          <cell r="F20" t="str">
            <v>Lucro Presumido</v>
          </cell>
          <cell r="G20" t="str">
            <v>Lucro Real</v>
          </cell>
          <cell r="H20" t="str">
            <v>Simples Nacional</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RÂMETROS"/>
      <sheetName val="Quadro Resumo Operacional"/>
      <sheetName val="PLANILHA POSTOS "/>
      <sheetName val="BASE APOIO-NOTAS EXPLICATIVAS "/>
      <sheetName val="Anexo I.I Equipamentos"/>
      <sheetName val="Anexo I.II Materiais-EPIs"/>
      <sheetName val="Adicional Noturno"/>
      <sheetName val="Cores"/>
      <sheetName val="Produtividade"/>
      <sheetName val="Apoio - Regime de Trabalho"/>
      <sheetName val="Apoio - Posto"/>
      <sheetName val="Apoio - Dados"/>
      <sheetName val="Apoio - Mat ind"/>
      <sheetName val="Apoio - Mat Coletivo"/>
    </sheetNames>
    <sheetDataSet>
      <sheetData sheetId="0">
        <row r="4">
          <cell r="D4" t="str">
            <v>Lucro Real</v>
          </cell>
        </row>
        <row r="5">
          <cell r="D5" t="str">
            <v>Simples Nacional</v>
          </cell>
        </row>
        <row r="6">
          <cell r="D6" t="str">
            <v>Lucro Presumido</v>
          </cell>
        </row>
      </sheetData>
      <sheetData sheetId="1" refreshError="1"/>
      <sheetData sheetId="2">
        <row r="11">
          <cell r="D11"/>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5">
    <tabColor rgb="FF7030A0"/>
    <pageSetUpPr fitToPage="1"/>
  </sheetPr>
  <dimension ref="B1:K55"/>
  <sheetViews>
    <sheetView showGridLines="0" view="pageBreakPreview" topLeftCell="A13" zoomScale="55" zoomScaleNormal="85" zoomScaleSheetLayoutView="55" workbookViewId="0">
      <selection activeCell="B19" sqref="B19:G19"/>
    </sheetView>
  </sheetViews>
  <sheetFormatPr defaultRowHeight="13.8" x14ac:dyDescent="0.25"/>
  <cols>
    <col min="1" max="1" width="6.33203125" style="9" customWidth="1"/>
    <col min="2" max="2" width="7.109375" style="9" bestFit="1" customWidth="1"/>
    <col min="3" max="3" width="89.109375" style="9" bestFit="1" customWidth="1"/>
    <col min="4" max="4" width="16.33203125" style="9" bestFit="1" customWidth="1"/>
    <col min="5" max="5" width="19.88671875" style="9" bestFit="1" customWidth="1"/>
    <col min="6" max="6" width="17.109375" style="9" bestFit="1" customWidth="1"/>
    <col min="7" max="7" width="26.88671875" style="9" bestFit="1" customWidth="1"/>
    <col min="8" max="8" width="25.33203125" style="9" bestFit="1" customWidth="1"/>
    <col min="9" max="9" width="9.109375" style="9"/>
    <col min="10" max="10" width="15" style="9" bestFit="1" customWidth="1"/>
    <col min="11" max="11" width="13.5546875" style="9" bestFit="1" customWidth="1"/>
    <col min="12" max="254" width="9.109375" style="9"/>
    <col min="255" max="255" width="6.33203125" style="9" customWidth="1"/>
    <col min="256" max="256" width="6.33203125" style="9" bestFit="1" customWidth="1"/>
    <col min="257" max="257" width="36" style="9" bestFit="1" customWidth="1"/>
    <col min="258" max="258" width="14.109375" style="9" bestFit="1" customWidth="1"/>
    <col min="259" max="259" width="19.88671875" style="9" bestFit="1" customWidth="1"/>
    <col min="260" max="260" width="19.88671875" style="9" customWidth="1"/>
    <col min="261" max="261" width="19.44140625" style="9" customWidth="1"/>
    <col min="262" max="262" width="19.6640625" style="9" customWidth="1"/>
    <col min="263" max="263" width="9.109375" style="9"/>
    <col min="264" max="264" width="16.6640625" style="9" customWidth="1"/>
    <col min="265" max="510" width="9.109375" style="9"/>
    <col min="511" max="511" width="6.33203125" style="9" customWidth="1"/>
    <col min="512" max="512" width="6.33203125" style="9" bestFit="1" customWidth="1"/>
    <col min="513" max="513" width="36" style="9" bestFit="1" customWidth="1"/>
    <col min="514" max="514" width="14.109375" style="9" bestFit="1" customWidth="1"/>
    <col min="515" max="515" width="19.88671875" style="9" bestFit="1" customWidth="1"/>
    <col min="516" max="516" width="19.88671875" style="9" customWidth="1"/>
    <col min="517" max="517" width="19.44140625" style="9" customWidth="1"/>
    <col min="518" max="518" width="19.6640625" style="9" customWidth="1"/>
    <col min="519" max="519" width="9.109375" style="9"/>
    <col min="520" max="520" width="16.6640625" style="9" customWidth="1"/>
    <col min="521" max="766" width="9.109375" style="9"/>
    <col min="767" max="767" width="6.33203125" style="9" customWidth="1"/>
    <col min="768" max="768" width="6.33203125" style="9" bestFit="1" customWidth="1"/>
    <col min="769" max="769" width="36" style="9" bestFit="1" customWidth="1"/>
    <col min="770" max="770" width="14.109375" style="9" bestFit="1" customWidth="1"/>
    <col min="771" max="771" width="19.88671875" style="9" bestFit="1" customWidth="1"/>
    <col min="772" max="772" width="19.88671875" style="9" customWidth="1"/>
    <col min="773" max="773" width="19.44140625" style="9" customWidth="1"/>
    <col min="774" max="774" width="19.6640625" style="9" customWidth="1"/>
    <col min="775" max="775" width="9.109375" style="9"/>
    <col min="776" max="776" width="16.6640625" style="9" customWidth="1"/>
    <col min="777" max="1022" width="9.109375" style="9"/>
    <col min="1023" max="1023" width="6.33203125" style="9" customWidth="1"/>
    <col min="1024" max="1024" width="6.33203125" style="9" bestFit="1" customWidth="1"/>
    <col min="1025" max="1025" width="36" style="9" bestFit="1" customWidth="1"/>
    <col min="1026" max="1026" width="14.109375" style="9" bestFit="1" customWidth="1"/>
    <col min="1027" max="1027" width="19.88671875" style="9" bestFit="1" customWidth="1"/>
    <col min="1028" max="1028" width="19.88671875" style="9" customWidth="1"/>
    <col min="1029" max="1029" width="19.44140625" style="9" customWidth="1"/>
    <col min="1030" max="1030" width="19.6640625" style="9" customWidth="1"/>
    <col min="1031" max="1031" width="9.109375" style="9"/>
    <col min="1032" max="1032" width="16.6640625" style="9" customWidth="1"/>
    <col min="1033" max="1278" width="9.109375" style="9"/>
    <col min="1279" max="1279" width="6.33203125" style="9" customWidth="1"/>
    <col min="1280" max="1280" width="6.33203125" style="9" bestFit="1" customWidth="1"/>
    <col min="1281" max="1281" width="36" style="9" bestFit="1" customWidth="1"/>
    <col min="1282" max="1282" width="14.109375" style="9" bestFit="1" customWidth="1"/>
    <col min="1283" max="1283" width="19.88671875" style="9" bestFit="1" customWidth="1"/>
    <col min="1284" max="1284" width="19.88671875" style="9" customWidth="1"/>
    <col min="1285" max="1285" width="19.44140625" style="9" customWidth="1"/>
    <col min="1286" max="1286" width="19.6640625" style="9" customWidth="1"/>
    <col min="1287" max="1287" width="9.109375" style="9"/>
    <col min="1288" max="1288" width="16.6640625" style="9" customWidth="1"/>
    <col min="1289" max="1534" width="9.109375" style="9"/>
    <col min="1535" max="1535" width="6.33203125" style="9" customWidth="1"/>
    <col min="1536" max="1536" width="6.33203125" style="9" bestFit="1" customWidth="1"/>
    <col min="1537" max="1537" width="36" style="9" bestFit="1" customWidth="1"/>
    <col min="1538" max="1538" width="14.109375" style="9" bestFit="1" customWidth="1"/>
    <col min="1539" max="1539" width="19.88671875" style="9" bestFit="1" customWidth="1"/>
    <col min="1540" max="1540" width="19.88671875" style="9" customWidth="1"/>
    <col min="1541" max="1541" width="19.44140625" style="9" customWidth="1"/>
    <col min="1542" max="1542" width="19.6640625" style="9" customWidth="1"/>
    <col min="1543" max="1543" width="9.109375" style="9"/>
    <col min="1544" max="1544" width="16.6640625" style="9" customWidth="1"/>
    <col min="1545" max="1790" width="9.109375" style="9"/>
    <col min="1791" max="1791" width="6.33203125" style="9" customWidth="1"/>
    <col min="1792" max="1792" width="6.33203125" style="9" bestFit="1" customWidth="1"/>
    <col min="1793" max="1793" width="36" style="9" bestFit="1" customWidth="1"/>
    <col min="1794" max="1794" width="14.109375" style="9" bestFit="1" customWidth="1"/>
    <col min="1795" max="1795" width="19.88671875" style="9" bestFit="1" customWidth="1"/>
    <col min="1796" max="1796" width="19.88671875" style="9" customWidth="1"/>
    <col min="1797" max="1797" width="19.44140625" style="9" customWidth="1"/>
    <col min="1798" max="1798" width="19.6640625" style="9" customWidth="1"/>
    <col min="1799" max="1799" width="9.109375" style="9"/>
    <col min="1800" max="1800" width="16.6640625" style="9" customWidth="1"/>
    <col min="1801" max="2046" width="9.109375" style="9"/>
    <col min="2047" max="2047" width="6.33203125" style="9" customWidth="1"/>
    <col min="2048" max="2048" width="6.33203125" style="9" bestFit="1" customWidth="1"/>
    <col min="2049" max="2049" width="36" style="9" bestFit="1" customWidth="1"/>
    <col min="2050" max="2050" width="14.109375" style="9" bestFit="1" customWidth="1"/>
    <col min="2051" max="2051" width="19.88671875" style="9" bestFit="1" customWidth="1"/>
    <col min="2052" max="2052" width="19.88671875" style="9" customWidth="1"/>
    <col min="2053" max="2053" width="19.44140625" style="9" customWidth="1"/>
    <col min="2054" max="2054" width="19.6640625" style="9" customWidth="1"/>
    <col min="2055" max="2055" width="9.109375" style="9"/>
    <col min="2056" max="2056" width="16.6640625" style="9" customWidth="1"/>
    <col min="2057" max="2302" width="9.109375" style="9"/>
    <col min="2303" max="2303" width="6.33203125" style="9" customWidth="1"/>
    <col min="2304" max="2304" width="6.33203125" style="9" bestFit="1" customWidth="1"/>
    <col min="2305" max="2305" width="36" style="9" bestFit="1" customWidth="1"/>
    <col min="2306" max="2306" width="14.109375" style="9" bestFit="1" customWidth="1"/>
    <col min="2307" max="2307" width="19.88671875" style="9" bestFit="1" customWidth="1"/>
    <col min="2308" max="2308" width="19.88671875" style="9" customWidth="1"/>
    <col min="2309" max="2309" width="19.44140625" style="9" customWidth="1"/>
    <col min="2310" max="2310" width="19.6640625" style="9" customWidth="1"/>
    <col min="2311" max="2311" width="9.109375" style="9"/>
    <col min="2312" max="2312" width="16.6640625" style="9" customWidth="1"/>
    <col min="2313" max="2558" width="9.109375" style="9"/>
    <col min="2559" max="2559" width="6.33203125" style="9" customWidth="1"/>
    <col min="2560" max="2560" width="6.33203125" style="9" bestFit="1" customWidth="1"/>
    <col min="2561" max="2561" width="36" style="9" bestFit="1" customWidth="1"/>
    <col min="2562" max="2562" width="14.109375" style="9" bestFit="1" customWidth="1"/>
    <col min="2563" max="2563" width="19.88671875" style="9" bestFit="1" customWidth="1"/>
    <col min="2564" max="2564" width="19.88671875" style="9" customWidth="1"/>
    <col min="2565" max="2565" width="19.44140625" style="9" customWidth="1"/>
    <col min="2566" max="2566" width="19.6640625" style="9" customWidth="1"/>
    <col min="2567" max="2567" width="9.109375" style="9"/>
    <col min="2568" max="2568" width="16.6640625" style="9" customWidth="1"/>
    <col min="2569" max="2814" width="9.109375" style="9"/>
    <col min="2815" max="2815" width="6.33203125" style="9" customWidth="1"/>
    <col min="2816" max="2816" width="6.33203125" style="9" bestFit="1" customWidth="1"/>
    <col min="2817" max="2817" width="36" style="9" bestFit="1" customWidth="1"/>
    <col min="2818" max="2818" width="14.109375" style="9" bestFit="1" customWidth="1"/>
    <col min="2819" max="2819" width="19.88671875" style="9" bestFit="1" customWidth="1"/>
    <col min="2820" max="2820" width="19.88671875" style="9" customWidth="1"/>
    <col min="2821" max="2821" width="19.44140625" style="9" customWidth="1"/>
    <col min="2822" max="2822" width="19.6640625" style="9" customWidth="1"/>
    <col min="2823" max="2823" width="9.109375" style="9"/>
    <col min="2824" max="2824" width="16.6640625" style="9" customWidth="1"/>
    <col min="2825" max="3070" width="9.109375" style="9"/>
    <col min="3071" max="3071" width="6.33203125" style="9" customWidth="1"/>
    <col min="3072" max="3072" width="6.33203125" style="9" bestFit="1" customWidth="1"/>
    <col min="3073" max="3073" width="36" style="9" bestFit="1" customWidth="1"/>
    <col min="3074" max="3074" width="14.109375" style="9" bestFit="1" customWidth="1"/>
    <col min="3075" max="3075" width="19.88671875" style="9" bestFit="1" customWidth="1"/>
    <col min="3076" max="3076" width="19.88671875" style="9" customWidth="1"/>
    <col min="3077" max="3077" width="19.44140625" style="9" customWidth="1"/>
    <col min="3078" max="3078" width="19.6640625" style="9" customWidth="1"/>
    <col min="3079" max="3079" width="9.109375" style="9"/>
    <col min="3080" max="3080" width="16.6640625" style="9" customWidth="1"/>
    <col min="3081" max="3326" width="9.109375" style="9"/>
    <col min="3327" max="3327" width="6.33203125" style="9" customWidth="1"/>
    <col min="3328" max="3328" width="6.33203125" style="9" bestFit="1" customWidth="1"/>
    <col min="3329" max="3329" width="36" style="9" bestFit="1" customWidth="1"/>
    <col min="3330" max="3330" width="14.109375" style="9" bestFit="1" customWidth="1"/>
    <col min="3331" max="3331" width="19.88671875" style="9" bestFit="1" customWidth="1"/>
    <col min="3332" max="3332" width="19.88671875" style="9" customWidth="1"/>
    <col min="3333" max="3333" width="19.44140625" style="9" customWidth="1"/>
    <col min="3334" max="3334" width="19.6640625" style="9" customWidth="1"/>
    <col min="3335" max="3335" width="9.109375" style="9"/>
    <col min="3336" max="3336" width="16.6640625" style="9" customWidth="1"/>
    <col min="3337" max="3582" width="9.109375" style="9"/>
    <col min="3583" max="3583" width="6.33203125" style="9" customWidth="1"/>
    <col min="3584" max="3584" width="6.33203125" style="9" bestFit="1" customWidth="1"/>
    <col min="3585" max="3585" width="36" style="9" bestFit="1" customWidth="1"/>
    <col min="3586" max="3586" width="14.109375" style="9" bestFit="1" customWidth="1"/>
    <col min="3587" max="3587" width="19.88671875" style="9" bestFit="1" customWidth="1"/>
    <col min="3588" max="3588" width="19.88671875" style="9" customWidth="1"/>
    <col min="3589" max="3589" width="19.44140625" style="9" customWidth="1"/>
    <col min="3590" max="3590" width="19.6640625" style="9" customWidth="1"/>
    <col min="3591" max="3591" width="9.109375" style="9"/>
    <col min="3592" max="3592" width="16.6640625" style="9" customWidth="1"/>
    <col min="3593" max="3838" width="9.109375" style="9"/>
    <col min="3839" max="3839" width="6.33203125" style="9" customWidth="1"/>
    <col min="3840" max="3840" width="6.33203125" style="9" bestFit="1" customWidth="1"/>
    <col min="3841" max="3841" width="36" style="9" bestFit="1" customWidth="1"/>
    <col min="3842" max="3842" width="14.109375" style="9" bestFit="1" customWidth="1"/>
    <col min="3843" max="3843" width="19.88671875" style="9" bestFit="1" customWidth="1"/>
    <col min="3844" max="3844" width="19.88671875" style="9" customWidth="1"/>
    <col min="3845" max="3845" width="19.44140625" style="9" customWidth="1"/>
    <col min="3846" max="3846" width="19.6640625" style="9" customWidth="1"/>
    <col min="3847" max="3847" width="9.109375" style="9"/>
    <col min="3848" max="3848" width="16.6640625" style="9" customWidth="1"/>
    <col min="3849" max="4094" width="9.109375" style="9"/>
    <col min="4095" max="4095" width="6.33203125" style="9" customWidth="1"/>
    <col min="4096" max="4096" width="6.33203125" style="9" bestFit="1" customWidth="1"/>
    <col min="4097" max="4097" width="36" style="9" bestFit="1" customWidth="1"/>
    <col min="4098" max="4098" width="14.109375" style="9" bestFit="1" customWidth="1"/>
    <col min="4099" max="4099" width="19.88671875" style="9" bestFit="1" customWidth="1"/>
    <col min="4100" max="4100" width="19.88671875" style="9" customWidth="1"/>
    <col min="4101" max="4101" width="19.44140625" style="9" customWidth="1"/>
    <col min="4102" max="4102" width="19.6640625" style="9" customWidth="1"/>
    <col min="4103" max="4103" width="9.109375" style="9"/>
    <col min="4104" max="4104" width="16.6640625" style="9" customWidth="1"/>
    <col min="4105" max="4350" width="9.109375" style="9"/>
    <col min="4351" max="4351" width="6.33203125" style="9" customWidth="1"/>
    <col min="4352" max="4352" width="6.33203125" style="9" bestFit="1" customWidth="1"/>
    <col min="4353" max="4353" width="36" style="9" bestFit="1" customWidth="1"/>
    <col min="4354" max="4354" width="14.109375" style="9" bestFit="1" customWidth="1"/>
    <col min="4355" max="4355" width="19.88671875" style="9" bestFit="1" customWidth="1"/>
    <col min="4356" max="4356" width="19.88671875" style="9" customWidth="1"/>
    <col min="4357" max="4357" width="19.44140625" style="9" customWidth="1"/>
    <col min="4358" max="4358" width="19.6640625" style="9" customWidth="1"/>
    <col min="4359" max="4359" width="9.109375" style="9"/>
    <col min="4360" max="4360" width="16.6640625" style="9" customWidth="1"/>
    <col min="4361" max="4606" width="9.109375" style="9"/>
    <col min="4607" max="4607" width="6.33203125" style="9" customWidth="1"/>
    <col min="4608" max="4608" width="6.33203125" style="9" bestFit="1" customWidth="1"/>
    <col min="4609" max="4609" width="36" style="9" bestFit="1" customWidth="1"/>
    <col min="4610" max="4610" width="14.109375" style="9" bestFit="1" customWidth="1"/>
    <col min="4611" max="4611" width="19.88671875" style="9" bestFit="1" customWidth="1"/>
    <col min="4612" max="4612" width="19.88671875" style="9" customWidth="1"/>
    <col min="4613" max="4613" width="19.44140625" style="9" customWidth="1"/>
    <col min="4614" max="4614" width="19.6640625" style="9" customWidth="1"/>
    <col min="4615" max="4615" width="9.109375" style="9"/>
    <col min="4616" max="4616" width="16.6640625" style="9" customWidth="1"/>
    <col min="4617" max="4862" width="9.109375" style="9"/>
    <col min="4863" max="4863" width="6.33203125" style="9" customWidth="1"/>
    <col min="4864" max="4864" width="6.33203125" style="9" bestFit="1" customWidth="1"/>
    <col min="4865" max="4865" width="36" style="9" bestFit="1" customWidth="1"/>
    <col min="4866" max="4866" width="14.109375" style="9" bestFit="1" customWidth="1"/>
    <col min="4867" max="4867" width="19.88671875" style="9" bestFit="1" customWidth="1"/>
    <col min="4868" max="4868" width="19.88671875" style="9" customWidth="1"/>
    <col min="4869" max="4869" width="19.44140625" style="9" customWidth="1"/>
    <col min="4870" max="4870" width="19.6640625" style="9" customWidth="1"/>
    <col min="4871" max="4871" width="9.109375" style="9"/>
    <col min="4872" max="4872" width="16.6640625" style="9" customWidth="1"/>
    <col min="4873" max="5118" width="9.109375" style="9"/>
    <col min="5119" max="5119" width="6.33203125" style="9" customWidth="1"/>
    <col min="5120" max="5120" width="6.33203125" style="9" bestFit="1" customWidth="1"/>
    <col min="5121" max="5121" width="36" style="9" bestFit="1" customWidth="1"/>
    <col min="5122" max="5122" width="14.109375" style="9" bestFit="1" customWidth="1"/>
    <col min="5123" max="5123" width="19.88671875" style="9" bestFit="1" customWidth="1"/>
    <col min="5124" max="5124" width="19.88671875" style="9" customWidth="1"/>
    <col min="5125" max="5125" width="19.44140625" style="9" customWidth="1"/>
    <col min="5126" max="5126" width="19.6640625" style="9" customWidth="1"/>
    <col min="5127" max="5127" width="9.109375" style="9"/>
    <col min="5128" max="5128" width="16.6640625" style="9" customWidth="1"/>
    <col min="5129" max="5374" width="9.109375" style="9"/>
    <col min="5375" max="5375" width="6.33203125" style="9" customWidth="1"/>
    <col min="5376" max="5376" width="6.33203125" style="9" bestFit="1" customWidth="1"/>
    <col min="5377" max="5377" width="36" style="9" bestFit="1" customWidth="1"/>
    <col min="5378" max="5378" width="14.109375" style="9" bestFit="1" customWidth="1"/>
    <col min="5379" max="5379" width="19.88671875" style="9" bestFit="1" customWidth="1"/>
    <col min="5380" max="5380" width="19.88671875" style="9" customWidth="1"/>
    <col min="5381" max="5381" width="19.44140625" style="9" customWidth="1"/>
    <col min="5382" max="5382" width="19.6640625" style="9" customWidth="1"/>
    <col min="5383" max="5383" width="9.109375" style="9"/>
    <col min="5384" max="5384" width="16.6640625" style="9" customWidth="1"/>
    <col min="5385" max="5630" width="9.109375" style="9"/>
    <col min="5631" max="5631" width="6.33203125" style="9" customWidth="1"/>
    <col min="5632" max="5632" width="6.33203125" style="9" bestFit="1" customWidth="1"/>
    <col min="5633" max="5633" width="36" style="9" bestFit="1" customWidth="1"/>
    <col min="5634" max="5634" width="14.109375" style="9" bestFit="1" customWidth="1"/>
    <col min="5635" max="5635" width="19.88671875" style="9" bestFit="1" customWidth="1"/>
    <col min="5636" max="5636" width="19.88671875" style="9" customWidth="1"/>
    <col min="5637" max="5637" width="19.44140625" style="9" customWidth="1"/>
    <col min="5638" max="5638" width="19.6640625" style="9" customWidth="1"/>
    <col min="5639" max="5639" width="9.109375" style="9"/>
    <col min="5640" max="5640" width="16.6640625" style="9" customWidth="1"/>
    <col min="5641" max="5886" width="9.109375" style="9"/>
    <col min="5887" max="5887" width="6.33203125" style="9" customWidth="1"/>
    <col min="5888" max="5888" width="6.33203125" style="9" bestFit="1" customWidth="1"/>
    <col min="5889" max="5889" width="36" style="9" bestFit="1" customWidth="1"/>
    <col min="5890" max="5890" width="14.109375" style="9" bestFit="1" customWidth="1"/>
    <col min="5891" max="5891" width="19.88671875" style="9" bestFit="1" customWidth="1"/>
    <col min="5892" max="5892" width="19.88671875" style="9" customWidth="1"/>
    <col min="5893" max="5893" width="19.44140625" style="9" customWidth="1"/>
    <col min="5894" max="5894" width="19.6640625" style="9" customWidth="1"/>
    <col min="5895" max="5895" width="9.109375" style="9"/>
    <col min="5896" max="5896" width="16.6640625" style="9" customWidth="1"/>
    <col min="5897" max="6142" width="9.109375" style="9"/>
    <col min="6143" max="6143" width="6.33203125" style="9" customWidth="1"/>
    <col min="6144" max="6144" width="6.33203125" style="9" bestFit="1" customWidth="1"/>
    <col min="6145" max="6145" width="36" style="9" bestFit="1" customWidth="1"/>
    <col min="6146" max="6146" width="14.109375" style="9" bestFit="1" customWidth="1"/>
    <col min="6147" max="6147" width="19.88671875" style="9" bestFit="1" customWidth="1"/>
    <col min="6148" max="6148" width="19.88671875" style="9" customWidth="1"/>
    <col min="6149" max="6149" width="19.44140625" style="9" customWidth="1"/>
    <col min="6150" max="6150" width="19.6640625" style="9" customWidth="1"/>
    <col min="6151" max="6151" width="9.109375" style="9"/>
    <col min="6152" max="6152" width="16.6640625" style="9" customWidth="1"/>
    <col min="6153" max="6398" width="9.109375" style="9"/>
    <col min="6399" max="6399" width="6.33203125" style="9" customWidth="1"/>
    <col min="6400" max="6400" width="6.33203125" style="9" bestFit="1" customWidth="1"/>
    <col min="6401" max="6401" width="36" style="9" bestFit="1" customWidth="1"/>
    <col min="6402" max="6402" width="14.109375" style="9" bestFit="1" customWidth="1"/>
    <col min="6403" max="6403" width="19.88671875" style="9" bestFit="1" customWidth="1"/>
    <col min="6404" max="6404" width="19.88671875" style="9" customWidth="1"/>
    <col min="6405" max="6405" width="19.44140625" style="9" customWidth="1"/>
    <col min="6406" max="6406" width="19.6640625" style="9" customWidth="1"/>
    <col min="6407" max="6407" width="9.109375" style="9"/>
    <col min="6408" max="6408" width="16.6640625" style="9" customWidth="1"/>
    <col min="6409" max="6654" width="9.109375" style="9"/>
    <col min="6655" max="6655" width="6.33203125" style="9" customWidth="1"/>
    <col min="6656" max="6656" width="6.33203125" style="9" bestFit="1" customWidth="1"/>
    <col min="6657" max="6657" width="36" style="9" bestFit="1" customWidth="1"/>
    <col min="6658" max="6658" width="14.109375" style="9" bestFit="1" customWidth="1"/>
    <col min="6659" max="6659" width="19.88671875" style="9" bestFit="1" customWidth="1"/>
    <col min="6660" max="6660" width="19.88671875" style="9" customWidth="1"/>
    <col min="6661" max="6661" width="19.44140625" style="9" customWidth="1"/>
    <col min="6662" max="6662" width="19.6640625" style="9" customWidth="1"/>
    <col min="6663" max="6663" width="9.109375" style="9"/>
    <col min="6664" max="6664" width="16.6640625" style="9" customWidth="1"/>
    <col min="6665" max="6910" width="9.109375" style="9"/>
    <col min="6911" max="6911" width="6.33203125" style="9" customWidth="1"/>
    <col min="6912" max="6912" width="6.33203125" style="9" bestFit="1" customWidth="1"/>
    <col min="6913" max="6913" width="36" style="9" bestFit="1" customWidth="1"/>
    <col min="6914" max="6914" width="14.109375" style="9" bestFit="1" customWidth="1"/>
    <col min="6915" max="6915" width="19.88671875" style="9" bestFit="1" customWidth="1"/>
    <col min="6916" max="6916" width="19.88671875" style="9" customWidth="1"/>
    <col min="6917" max="6917" width="19.44140625" style="9" customWidth="1"/>
    <col min="6918" max="6918" width="19.6640625" style="9" customWidth="1"/>
    <col min="6919" max="6919" width="9.109375" style="9"/>
    <col min="6920" max="6920" width="16.6640625" style="9" customWidth="1"/>
    <col min="6921" max="7166" width="9.109375" style="9"/>
    <col min="7167" max="7167" width="6.33203125" style="9" customWidth="1"/>
    <col min="7168" max="7168" width="6.33203125" style="9" bestFit="1" customWidth="1"/>
    <col min="7169" max="7169" width="36" style="9" bestFit="1" customWidth="1"/>
    <col min="7170" max="7170" width="14.109375" style="9" bestFit="1" customWidth="1"/>
    <col min="7171" max="7171" width="19.88671875" style="9" bestFit="1" customWidth="1"/>
    <col min="7172" max="7172" width="19.88671875" style="9" customWidth="1"/>
    <col min="7173" max="7173" width="19.44140625" style="9" customWidth="1"/>
    <col min="7174" max="7174" width="19.6640625" style="9" customWidth="1"/>
    <col min="7175" max="7175" width="9.109375" style="9"/>
    <col min="7176" max="7176" width="16.6640625" style="9" customWidth="1"/>
    <col min="7177" max="7422" width="9.109375" style="9"/>
    <col min="7423" max="7423" width="6.33203125" style="9" customWidth="1"/>
    <col min="7424" max="7424" width="6.33203125" style="9" bestFit="1" customWidth="1"/>
    <col min="7425" max="7425" width="36" style="9" bestFit="1" customWidth="1"/>
    <col min="7426" max="7426" width="14.109375" style="9" bestFit="1" customWidth="1"/>
    <col min="7427" max="7427" width="19.88671875" style="9" bestFit="1" customWidth="1"/>
    <col min="7428" max="7428" width="19.88671875" style="9" customWidth="1"/>
    <col min="7429" max="7429" width="19.44140625" style="9" customWidth="1"/>
    <col min="7430" max="7430" width="19.6640625" style="9" customWidth="1"/>
    <col min="7431" max="7431" width="9.109375" style="9"/>
    <col min="7432" max="7432" width="16.6640625" style="9" customWidth="1"/>
    <col min="7433" max="7678" width="9.109375" style="9"/>
    <col min="7679" max="7679" width="6.33203125" style="9" customWidth="1"/>
    <col min="7680" max="7680" width="6.33203125" style="9" bestFit="1" customWidth="1"/>
    <col min="7681" max="7681" width="36" style="9" bestFit="1" customWidth="1"/>
    <col min="7682" max="7682" width="14.109375" style="9" bestFit="1" customWidth="1"/>
    <col min="7683" max="7683" width="19.88671875" style="9" bestFit="1" customWidth="1"/>
    <col min="7684" max="7684" width="19.88671875" style="9" customWidth="1"/>
    <col min="7685" max="7685" width="19.44140625" style="9" customWidth="1"/>
    <col min="7686" max="7686" width="19.6640625" style="9" customWidth="1"/>
    <col min="7687" max="7687" width="9.109375" style="9"/>
    <col min="7688" max="7688" width="16.6640625" style="9" customWidth="1"/>
    <col min="7689" max="7934" width="9.109375" style="9"/>
    <col min="7935" max="7935" width="6.33203125" style="9" customWidth="1"/>
    <col min="7936" max="7936" width="6.33203125" style="9" bestFit="1" customWidth="1"/>
    <col min="7937" max="7937" width="36" style="9" bestFit="1" customWidth="1"/>
    <col min="7938" max="7938" width="14.109375" style="9" bestFit="1" customWidth="1"/>
    <col min="7939" max="7939" width="19.88671875" style="9" bestFit="1" customWidth="1"/>
    <col min="7940" max="7940" width="19.88671875" style="9" customWidth="1"/>
    <col min="7941" max="7941" width="19.44140625" style="9" customWidth="1"/>
    <col min="7942" max="7942" width="19.6640625" style="9" customWidth="1"/>
    <col min="7943" max="7943" width="9.109375" style="9"/>
    <col min="7944" max="7944" width="16.6640625" style="9" customWidth="1"/>
    <col min="7945" max="8190" width="9.109375" style="9"/>
    <col min="8191" max="8191" width="6.33203125" style="9" customWidth="1"/>
    <col min="8192" max="8192" width="6.33203125" style="9" bestFit="1" customWidth="1"/>
    <col min="8193" max="8193" width="36" style="9" bestFit="1" customWidth="1"/>
    <col min="8194" max="8194" width="14.109375" style="9" bestFit="1" customWidth="1"/>
    <col min="8195" max="8195" width="19.88671875" style="9" bestFit="1" customWidth="1"/>
    <col min="8196" max="8196" width="19.88671875" style="9" customWidth="1"/>
    <col min="8197" max="8197" width="19.44140625" style="9" customWidth="1"/>
    <col min="8198" max="8198" width="19.6640625" style="9" customWidth="1"/>
    <col min="8199" max="8199" width="9.109375" style="9"/>
    <col min="8200" max="8200" width="16.6640625" style="9" customWidth="1"/>
    <col min="8201" max="8446" width="9.109375" style="9"/>
    <col min="8447" max="8447" width="6.33203125" style="9" customWidth="1"/>
    <col min="8448" max="8448" width="6.33203125" style="9" bestFit="1" customWidth="1"/>
    <col min="8449" max="8449" width="36" style="9" bestFit="1" customWidth="1"/>
    <col min="8450" max="8450" width="14.109375" style="9" bestFit="1" customWidth="1"/>
    <col min="8451" max="8451" width="19.88671875" style="9" bestFit="1" customWidth="1"/>
    <col min="8452" max="8452" width="19.88671875" style="9" customWidth="1"/>
    <col min="8453" max="8453" width="19.44140625" style="9" customWidth="1"/>
    <col min="8454" max="8454" width="19.6640625" style="9" customWidth="1"/>
    <col min="8455" max="8455" width="9.109375" style="9"/>
    <col min="8456" max="8456" width="16.6640625" style="9" customWidth="1"/>
    <col min="8457" max="8702" width="9.109375" style="9"/>
    <col min="8703" max="8703" width="6.33203125" style="9" customWidth="1"/>
    <col min="8704" max="8704" width="6.33203125" style="9" bestFit="1" customWidth="1"/>
    <col min="8705" max="8705" width="36" style="9" bestFit="1" customWidth="1"/>
    <col min="8706" max="8706" width="14.109375" style="9" bestFit="1" customWidth="1"/>
    <col min="8707" max="8707" width="19.88671875" style="9" bestFit="1" customWidth="1"/>
    <col min="8708" max="8708" width="19.88671875" style="9" customWidth="1"/>
    <col min="8709" max="8709" width="19.44140625" style="9" customWidth="1"/>
    <col min="8710" max="8710" width="19.6640625" style="9" customWidth="1"/>
    <col min="8711" max="8711" width="9.109375" style="9"/>
    <col min="8712" max="8712" width="16.6640625" style="9" customWidth="1"/>
    <col min="8713" max="8958" width="9.109375" style="9"/>
    <col min="8959" max="8959" width="6.33203125" style="9" customWidth="1"/>
    <col min="8960" max="8960" width="6.33203125" style="9" bestFit="1" customWidth="1"/>
    <col min="8961" max="8961" width="36" style="9" bestFit="1" customWidth="1"/>
    <col min="8962" max="8962" width="14.109375" style="9" bestFit="1" customWidth="1"/>
    <col min="8963" max="8963" width="19.88671875" style="9" bestFit="1" customWidth="1"/>
    <col min="8964" max="8964" width="19.88671875" style="9" customWidth="1"/>
    <col min="8965" max="8965" width="19.44140625" style="9" customWidth="1"/>
    <col min="8966" max="8966" width="19.6640625" style="9" customWidth="1"/>
    <col min="8967" max="8967" width="9.109375" style="9"/>
    <col min="8968" max="8968" width="16.6640625" style="9" customWidth="1"/>
    <col min="8969" max="9214" width="9.109375" style="9"/>
    <col min="9215" max="9215" width="6.33203125" style="9" customWidth="1"/>
    <col min="9216" max="9216" width="6.33203125" style="9" bestFit="1" customWidth="1"/>
    <col min="9217" max="9217" width="36" style="9" bestFit="1" customWidth="1"/>
    <col min="9218" max="9218" width="14.109375" style="9" bestFit="1" customWidth="1"/>
    <col min="9219" max="9219" width="19.88671875" style="9" bestFit="1" customWidth="1"/>
    <col min="9220" max="9220" width="19.88671875" style="9" customWidth="1"/>
    <col min="9221" max="9221" width="19.44140625" style="9" customWidth="1"/>
    <col min="9222" max="9222" width="19.6640625" style="9" customWidth="1"/>
    <col min="9223" max="9223" width="9.109375" style="9"/>
    <col min="9224" max="9224" width="16.6640625" style="9" customWidth="1"/>
    <col min="9225" max="9470" width="9.109375" style="9"/>
    <col min="9471" max="9471" width="6.33203125" style="9" customWidth="1"/>
    <col min="9472" max="9472" width="6.33203125" style="9" bestFit="1" customWidth="1"/>
    <col min="9473" max="9473" width="36" style="9" bestFit="1" customWidth="1"/>
    <col min="9474" max="9474" width="14.109375" style="9" bestFit="1" customWidth="1"/>
    <col min="9475" max="9475" width="19.88671875" style="9" bestFit="1" customWidth="1"/>
    <col min="9476" max="9476" width="19.88671875" style="9" customWidth="1"/>
    <col min="9477" max="9477" width="19.44140625" style="9" customWidth="1"/>
    <col min="9478" max="9478" width="19.6640625" style="9" customWidth="1"/>
    <col min="9479" max="9479" width="9.109375" style="9"/>
    <col min="9480" max="9480" width="16.6640625" style="9" customWidth="1"/>
    <col min="9481" max="9726" width="9.109375" style="9"/>
    <col min="9727" max="9727" width="6.33203125" style="9" customWidth="1"/>
    <col min="9728" max="9728" width="6.33203125" style="9" bestFit="1" customWidth="1"/>
    <col min="9729" max="9729" width="36" style="9" bestFit="1" customWidth="1"/>
    <col min="9730" max="9730" width="14.109375" style="9" bestFit="1" customWidth="1"/>
    <col min="9731" max="9731" width="19.88671875" style="9" bestFit="1" customWidth="1"/>
    <col min="9732" max="9732" width="19.88671875" style="9" customWidth="1"/>
    <col min="9733" max="9733" width="19.44140625" style="9" customWidth="1"/>
    <col min="9734" max="9734" width="19.6640625" style="9" customWidth="1"/>
    <col min="9735" max="9735" width="9.109375" style="9"/>
    <col min="9736" max="9736" width="16.6640625" style="9" customWidth="1"/>
    <col min="9737" max="9982" width="9.109375" style="9"/>
    <col min="9983" max="9983" width="6.33203125" style="9" customWidth="1"/>
    <col min="9984" max="9984" width="6.33203125" style="9" bestFit="1" customWidth="1"/>
    <col min="9985" max="9985" width="36" style="9" bestFit="1" customWidth="1"/>
    <col min="9986" max="9986" width="14.109375" style="9" bestFit="1" customWidth="1"/>
    <col min="9987" max="9987" width="19.88671875" style="9" bestFit="1" customWidth="1"/>
    <col min="9988" max="9988" width="19.88671875" style="9" customWidth="1"/>
    <col min="9989" max="9989" width="19.44140625" style="9" customWidth="1"/>
    <col min="9990" max="9990" width="19.6640625" style="9" customWidth="1"/>
    <col min="9991" max="9991" width="9.109375" style="9"/>
    <col min="9992" max="9992" width="16.6640625" style="9" customWidth="1"/>
    <col min="9993" max="10238" width="9.109375" style="9"/>
    <col min="10239" max="10239" width="6.33203125" style="9" customWidth="1"/>
    <col min="10240" max="10240" width="6.33203125" style="9" bestFit="1" customWidth="1"/>
    <col min="10241" max="10241" width="36" style="9" bestFit="1" customWidth="1"/>
    <col min="10242" max="10242" width="14.109375" style="9" bestFit="1" customWidth="1"/>
    <col min="10243" max="10243" width="19.88671875" style="9" bestFit="1" customWidth="1"/>
    <col min="10244" max="10244" width="19.88671875" style="9" customWidth="1"/>
    <col min="10245" max="10245" width="19.44140625" style="9" customWidth="1"/>
    <col min="10246" max="10246" width="19.6640625" style="9" customWidth="1"/>
    <col min="10247" max="10247" width="9.109375" style="9"/>
    <col min="10248" max="10248" width="16.6640625" style="9" customWidth="1"/>
    <col min="10249" max="10494" width="9.109375" style="9"/>
    <col min="10495" max="10495" width="6.33203125" style="9" customWidth="1"/>
    <col min="10496" max="10496" width="6.33203125" style="9" bestFit="1" customWidth="1"/>
    <col min="10497" max="10497" width="36" style="9" bestFit="1" customWidth="1"/>
    <col min="10498" max="10498" width="14.109375" style="9" bestFit="1" customWidth="1"/>
    <col min="10499" max="10499" width="19.88671875" style="9" bestFit="1" customWidth="1"/>
    <col min="10500" max="10500" width="19.88671875" style="9" customWidth="1"/>
    <col min="10501" max="10501" width="19.44140625" style="9" customWidth="1"/>
    <col min="10502" max="10502" width="19.6640625" style="9" customWidth="1"/>
    <col min="10503" max="10503" width="9.109375" style="9"/>
    <col min="10504" max="10504" width="16.6640625" style="9" customWidth="1"/>
    <col min="10505" max="10750" width="9.109375" style="9"/>
    <col min="10751" max="10751" width="6.33203125" style="9" customWidth="1"/>
    <col min="10752" max="10752" width="6.33203125" style="9" bestFit="1" customWidth="1"/>
    <col min="10753" max="10753" width="36" style="9" bestFit="1" customWidth="1"/>
    <col min="10754" max="10754" width="14.109375" style="9" bestFit="1" customWidth="1"/>
    <col min="10755" max="10755" width="19.88671875" style="9" bestFit="1" customWidth="1"/>
    <col min="10756" max="10756" width="19.88671875" style="9" customWidth="1"/>
    <col min="10757" max="10757" width="19.44140625" style="9" customWidth="1"/>
    <col min="10758" max="10758" width="19.6640625" style="9" customWidth="1"/>
    <col min="10759" max="10759" width="9.109375" style="9"/>
    <col min="10760" max="10760" width="16.6640625" style="9" customWidth="1"/>
    <col min="10761" max="11006" width="9.109375" style="9"/>
    <col min="11007" max="11007" width="6.33203125" style="9" customWidth="1"/>
    <col min="11008" max="11008" width="6.33203125" style="9" bestFit="1" customWidth="1"/>
    <col min="11009" max="11009" width="36" style="9" bestFit="1" customWidth="1"/>
    <col min="11010" max="11010" width="14.109375" style="9" bestFit="1" customWidth="1"/>
    <col min="11011" max="11011" width="19.88671875" style="9" bestFit="1" customWidth="1"/>
    <col min="11012" max="11012" width="19.88671875" style="9" customWidth="1"/>
    <col min="11013" max="11013" width="19.44140625" style="9" customWidth="1"/>
    <col min="11014" max="11014" width="19.6640625" style="9" customWidth="1"/>
    <col min="11015" max="11015" width="9.109375" style="9"/>
    <col min="11016" max="11016" width="16.6640625" style="9" customWidth="1"/>
    <col min="11017" max="11262" width="9.109375" style="9"/>
    <col min="11263" max="11263" width="6.33203125" style="9" customWidth="1"/>
    <col min="11264" max="11264" width="6.33203125" style="9" bestFit="1" customWidth="1"/>
    <col min="11265" max="11265" width="36" style="9" bestFit="1" customWidth="1"/>
    <col min="11266" max="11266" width="14.109375" style="9" bestFit="1" customWidth="1"/>
    <col min="11267" max="11267" width="19.88671875" style="9" bestFit="1" customWidth="1"/>
    <col min="11268" max="11268" width="19.88671875" style="9" customWidth="1"/>
    <col min="11269" max="11269" width="19.44140625" style="9" customWidth="1"/>
    <col min="11270" max="11270" width="19.6640625" style="9" customWidth="1"/>
    <col min="11271" max="11271" width="9.109375" style="9"/>
    <col min="11272" max="11272" width="16.6640625" style="9" customWidth="1"/>
    <col min="11273" max="11518" width="9.109375" style="9"/>
    <col min="11519" max="11519" width="6.33203125" style="9" customWidth="1"/>
    <col min="11520" max="11520" width="6.33203125" style="9" bestFit="1" customWidth="1"/>
    <col min="11521" max="11521" width="36" style="9" bestFit="1" customWidth="1"/>
    <col min="11522" max="11522" width="14.109375" style="9" bestFit="1" customWidth="1"/>
    <col min="11523" max="11523" width="19.88671875" style="9" bestFit="1" customWidth="1"/>
    <col min="11524" max="11524" width="19.88671875" style="9" customWidth="1"/>
    <col min="11525" max="11525" width="19.44140625" style="9" customWidth="1"/>
    <col min="11526" max="11526" width="19.6640625" style="9" customWidth="1"/>
    <col min="11527" max="11527" width="9.109375" style="9"/>
    <col min="11528" max="11528" width="16.6640625" style="9" customWidth="1"/>
    <col min="11529" max="11774" width="9.109375" style="9"/>
    <col min="11775" max="11775" width="6.33203125" style="9" customWidth="1"/>
    <col min="11776" max="11776" width="6.33203125" style="9" bestFit="1" customWidth="1"/>
    <col min="11777" max="11777" width="36" style="9" bestFit="1" customWidth="1"/>
    <col min="11778" max="11778" width="14.109375" style="9" bestFit="1" customWidth="1"/>
    <col min="11779" max="11779" width="19.88671875" style="9" bestFit="1" customWidth="1"/>
    <col min="11780" max="11780" width="19.88671875" style="9" customWidth="1"/>
    <col min="11781" max="11781" width="19.44140625" style="9" customWidth="1"/>
    <col min="11782" max="11782" width="19.6640625" style="9" customWidth="1"/>
    <col min="11783" max="11783" width="9.109375" style="9"/>
    <col min="11784" max="11784" width="16.6640625" style="9" customWidth="1"/>
    <col min="11785" max="12030" width="9.109375" style="9"/>
    <col min="12031" max="12031" width="6.33203125" style="9" customWidth="1"/>
    <col min="12032" max="12032" width="6.33203125" style="9" bestFit="1" customWidth="1"/>
    <col min="12033" max="12033" width="36" style="9" bestFit="1" customWidth="1"/>
    <col min="12034" max="12034" width="14.109375" style="9" bestFit="1" customWidth="1"/>
    <col min="12035" max="12035" width="19.88671875" style="9" bestFit="1" customWidth="1"/>
    <col min="12036" max="12036" width="19.88671875" style="9" customWidth="1"/>
    <col min="12037" max="12037" width="19.44140625" style="9" customWidth="1"/>
    <col min="12038" max="12038" width="19.6640625" style="9" customWidth="1"/>
    <col min="12039" max="12039" width="9.109375" style="9"/>
    <col min="12040" max="12040" width="16.6640625" style="9" customWidth="1"/>
    <col min="12041" max="12286" width="9.109375" style="9"/>
    <col min="12287" max="12287" width="6.33203125" style="9" customWidth="1"/>
    <col min="12288" max="12288" width="6.33203125" style="9" bestFit="1" customWidth="1"/>
    <col min="12289" max="12289" width="36" style="9" bestFit="1" customWidth="1"/>
    <col min="12290" max="12290" width="14.109375" style="9" bestFit="1" customWidth="1"/>
    <col min="12291" max="12291" width="19.88671875" style="9" bestFit="1" customWidth="1"/>
    <col min="12292" max="12292" width="19.88671875" style="9" customWidth="1"/>
    <col min="12293" max="12293" width="19.44140625" style="9" customWidth="1"/>
    <col min="12294" max="12294" width="19.6640625" style="9" customWidth="1"/>
    <col min="12295" max="12295" width="9.109375" style="9"/>
    <col min="12296" max="12296" width="16.6640625" style="9" customWidth="1"/>
    <col min="12297" max="12542" width="9.109375" style="9"/>
    <col min="12543" max="12543" width="6.33203125" style="9" customWidth="1"/>
    <col min="12544" max="12544" width="6.33203125" style="9" bestFit="1" customWidth="1"/>
    <col min="12545" max="12545" width="36" style="9" bestFit="1" customWidth="1"/>
    <col min="12546" max="12546" width="14.109375" style="9" bestFit="1" customWidth="1"/>
    <col min="12547" max="12547" width="19.88671875" style="9" bestFit="1" customWidth="1"/>
    <col min="12548" max="12548" width="19.88671875" style="9" customWidth="1"/>
    <col min="12549" max="12549" width="19.44140625" style="9" customWidth="1"/>
    <col min="12550" max="12550" width="19.6640625" style="9" customWidth="1"/>
    <col min="12551" max="12551" width="9.109375" style="9"/>
    <col min="12552" max="12552" width="16.6640625" style="9" customWidth="1"/>
    <col min="12553" max="12798" width="9.109375" style="9"/>
    <col min="12799" max="12799" width="6.33203125" style="9" customWidth="1"/>
    <col min="12800" max="12800" width="6.33203125" style="9" bestFit="1" customWidth="1"/>
    <col min="12801" max="12801" width="36" style="9" bestFit="1" customWidth="1"/>
    <col min="12802" max="12802" width="14.109375" style="9" bestFit="1" customWidth="1"/>
    <col min="12803" max="12803" width="19.88671875" style="9" bestFit="1" customWidth="1"/>
    <col min="12804" max="12804" width="19.88671875" style="9" customWidth="1"/>
    <col min="12805" max="12805" width="19.44140625" style="9" customWidth="1"/>
    <col min="12806" max="12806" width="19.6640625" style="9" customWidth="1"/>
    <col min="12807" max="12807" width="9.109375" style="9"/>
    <col min="12808" max="12808" width="16.6640625" style="9" customWidth="1"/>
    <col min="12809" max="13054" width="9.109375" style="9"/>
    <col min="13055" max="13055" width="6.33203125" style="9" customWidth="1"/>
    <col min="13056" max="13056" width="6.33203125" style="9" bestFit="1" customWidth="1"/>
    <col min="13057" max="13057" width="36" style="9" bestFit="1" customWidth="1"/>
    <col min="13058" max="13058" width="14.109375" style="9" bestFit="1" customWidth="1"/>
    <col min="13059" max="13059" width="19.88671875" style="9" bestFit="1" customWidth="1"/>
    <col min="13060" max="13060" width="19.88671875" style="9" customWidth="1"/>
    <col min="13061" max="13061" width="19.44140625" style="9" customWidth="1"/>
    <col min="13062" max="13062" width="19.6640625" style="9" customWidth="1"/>
    <col min="13063" max="13063" width="9.109375" style="9"/>
    <col min="13064" max="13064" width="16.6640625" style="9" customWidth="1"/>
    <col min="13065" max="13310" width="9.109375" style="9"/>
    <col min="13311" max="13311" width="6.33203125" style="9" customWidth="1"/>
    <col min="13312" max="13312" width="6.33203125" style="9" bestFit="1" customWidth="1"/>
    <col min="13313" max="13313" width="36" style="9" bestFit="1" customWidth="1"/>
    <col min="13314" max="13314" width="14.109375" style="9" bestFit="1" customWidth="1"/>
    <col min="13315" max="13315" width="19.88671875" style="9" bestFit="1" customWidth="1"/>
    <col min="13316" max="13316" width="19.88671875" style="9" customWidth="1"/>
    <col min="13317" max="13317" width="19.44140625" style="9" customWidth="1"/>
    <col min="13318" max="13318" width="19.6640625" style="9" customWidth="1"/>
    <col min="13319" max="13319" width="9.109375" style="9"/>
    <col min="13320" max="13320" width="16.6640625" style="9" customWidth="1"/>
    <col min="13321" max="13566" width="9.109375" style="9"/>
    <col min="13567" max="13567" width="6.33203125" style="9" customWidth="1"/>
    <col min="13568" max="13568" width="6.33203125" style="9" bestFit="1" customWidth="1"/>
    <col min="13569" max="13569" width="36" style="9" bestFit="1" customWidth="1"/>
    <col min="13570" max="13570" width="14.109375" style="9" bestFit="1" customWidth="1"/>
    <col min="13571" max="13571" width="19.88671875" style="9" bestFit="1" customWidth="1"/>
    <col min="13572" max="13572" width="19.88671875" style="9" customWidth="1"/>
    <col min="13573" max="13573" width="19.44140625" style="9" customWidth="1"/>
    <col min="13574" max="13574" width="19.6640625" style="9" customWidth="1"/>
    <col min="13575" max="13575" width="9.109375" style="9"/>
    <col min="13576" max="13576" width="16.6640625" style="9" customWidth="1"/>
    <col min="13577" max="13822" width="9.109375" style="9"/>
    <col min="13823" max="13823" width="6.33203125" style="9" customWidth="1"/>
    <col min="13824" max="13824" width="6.33203125" style="9" bestFit="1" customWidth="1"/>
    <col min="13825" max="13825" width="36" style="9" bestFit="1" customWidth="1"/>
    <col min="13826" max="13826" width="14.109375" style="9" bestFit="1" customWidth="1"/>
    <col min="13827" max="13827" width="19.88671875" style="9" bestFit="1" customWidth="1"/>
    <col min="13828" max="13828" width="19.88671875" style="9" customWidth="1"/>
    <col min="13829" max="13829" width="19.44140625" style="9" customWidth="1"/>
    <col min="13830" max="13830" width="19.6640625" style="9" customWidth="1"/>
    <col min="13831" max="13831" width="9.109375" style="9"/>
    <col min="13832" max="13832" width="16.6640625" style="9" customWidth="1"/>
    <col min="13833" max="14078" width="9.109375" style="9"/>
    <col min="14079" max="14079" width="6.33203125" style="9" customWidth="1"/>
    <col min="14080" max="14080" width="6.33203125" style="9" bestFit="1" customWidth="1"/>
    <col min="14081" max="14081" width="36" style="9" bestFit="1" customWidth="1"/>
    <col min="14082" max="14082" width="14.109375" style="9" bestFit="1" customWidth="1"/>
    <col min="14083" max="14083" width="19.88671875" style="9" bestFit="1" customWidth="1"/>
    <col min="14084" max="14084" width="19.88671875" style="9" customWidth="1"/>
    <col min="14085" max="14085" width="19.44140625" style="9" customWidth="1"/>
    <col min="14086" max="14086" width="19.6640625" style="9" customWidth="1"/>
    <col min="14087" max="14087" width="9.109375" style="9"/>
    <col min="14088" max="14088" width="16.6640625" style="9" customWidth="1"/>
    <col min="14089" max="14334" width="9.109375" style="9"/>
    <col min="14335" max="14335" width="6.33203125" style="9" customWidth="1"/>
    <col min="14336" max="14336" width="6.33203125" style="9" bestFit="1" customWidth="1"/>
    <col min="14337" max="14337" width="36" style="9" bestFit="1" customWidth="1"/>
    <col min="14338" max="14338" width="14.109375" style="9" bestFit="1" customWidth="1"/>
    <col min="14339" max="14339" width="19.88671875" style="9" bestFit="1" customWidth="1"/>
    <col min="14340" max="14340" width="19.88671875" style="9" customWidth="1"/>
    <col min="14341" max="14341" width="19.44140625" style="9" customWidth="1"/>
    <col min="14342" max="14342" width="19.6640625" style="9" customWidth="1"/>
    <col min="14343" max="14343" width="9.109375" style="9"/>
    <col min="14344" max="14344" width="16.6640625" style="9" customWidth="1"/>
    <col min="14345" max="14590" width="9.109375" style="9"/>
    <col min="14591" max="14591" width="6.33203125" style="9" customWidth="1"/>
    <col min="14592" max="14592" width="6.33203125" style="9" bestFit="1" customWidth="1"/>
    <col min="14593" max="14593" width="36" style="9" bestFit="1" customWidth="1"/>
    <col min="14594" max="14594" width="14.109375" style="9" bestFit="1" customWidth="1"/>
    <col min="14595" max="14595" width="19.88671875" style="9" bestFit="1" customWidth="1"/>
    <col min="14596" max="14596" width="19.88671875" style="9" customWidth="1"/>
    <col min="14597" max="14597" width="19.44140625" style="9" customWidth="1"/>
    <col min="14598" max="14598" width="19.6640625" style="9" customWidth="1"/>
    <col min="14599" max="14599" width="9.109375" style="9"/>
    <col min="14600" max="14600" width="16.6640625" style="9" customWidth="1"/>
    <col min="14601" max="14846" width="9.109375" style="9"/>
    <col min="14847" max="14847" width="6.33203125" style="9" customWidth="1"/>
    <col min="14848" max="14848" width="6.33203125" style="9" bestFit="1" customWidth="1"/>
    <col min="14849" max="14849" width="36" style="9" bestFit="1" customWidth="1"/>
    <col min="14850" max="14850" width="14.109375" style="9" bestFit="1" customWidth="1"/>
    <col min="14851" max="14851" width="19.88671875" style="9" bestFit="1" customWidth="1"/>
    <col min="14852" max="14852" width="19.88671875" style="9" customWidth="1"/>
    <col min="14853" max="14853" width="19.44140625" style="9" customWidth="1"/>
    <col min="14854" max="14854" width="19.6640625" style="9" customWidth="1"/>
    <col min="14855" max="14855" width="9.109375" style="9"/>
    <col min="14856" max="14856" width="16.6640625" style="9" customWidth="1"/>
    <col min="14857" max="15102" width="9.109375" style="9"/>
    <col min="15103" max="15103" width="6.33203125" style="9" customWidth="1"/>
    <col min="15104" max="15104" width="6.33203125" style="9" bestFit="1" customWidth="1"/>
    <col min="15105" max="15105" width="36" style="9" bestFit="1" customWidth="1"/>
    <col min="15106" max="15106" width="14.109375" style="9" bestFit="1" customWidth="1"/>
    <col min="15107" max="15107" width="19.88671875" style="9" bestFit="1" customWidth="1"/>
    <col min="15108" max="15108" width="19.88671875" style="9" customWidth="1"/>
    <col min="15109" max="15109" width="19.44140625" style="9" customWidth="1"/>
    <col min="15110" max="15110" width="19.6640625" style="9" customWidth="1"/>
    <col min="15111" max="15111" width="9.109375" style="9"/>
    <col min="15112" max="15112" width="16.6640625" style="9" customWidth="1"/>
    <col min="15113" max="15358" width="9.109375" style="9"/>
    <col min="15359" max="15359" width="6.33203125" style="9" customWidth="1"/>
    <col min="15360" max="15360" width="6.33203125" style="9" bestFit="1" customWidth="1"/>
    <col min="15361" max="15361" width="36" style="9" bestFit="1" customWidth="1"/>
    <col min="15362" max="15362" width="14.109375" style="9" bestFit="1" customWidth="1"/>
    <col min="15363" max="15363" width="19.88671875" style="9" bestFit="1" customWidth="1"/>
    <col min="15364" max="15364" width="19.88671875" style="9" customWidth="1"/>
    <col min="15365" max="15365" width="19.44140625" style="9" customWidth="1"/>
    <col min="15366" max="15366" width="19.6640625" style="9" customWidth="1"/>
    <col min="15367" max="15367" width="9.109375" style="9"/>
    <col min="15368" max="15368" width="16.6640625" style="9" customWidth="1"/>
    <col min="15369" max="15614" width="9.109375" style="9"/>
    <col min="15615" max="15615" width="6.33203125" style="9" customWidth="1"/>
    <col min="15616" max="15616" width="6.33203125" style="9" bestFit="1" customWidth="1"/>
    <col min="15617" max="15617" width="36" style="9" bestFit="1" customWidth="1"/>
    <col min="15618" max="15618" width="14.109375" style="9" bestFit="1" customWidth="1"/>
    <col min="15619" max="15619" width="19.88671875" style="9" bestFit="1" customWidth="1"/>
    <col min="15620" max="15620" width="19.88671875" style="9" customWidth="1"/>
    <col min="15621" max="15621" width="19.44140625" style="9" customWidth="1"/>
    <col min="15622" max="15622" width="19.6640625" style="9" customWidth="1"/>
    <col min="15623" max="15623" width="9.109375" style="9"/>
    <col min="15624" max="15624" width="16.6640625" style="9" customWidth="1"/>
    <col min="15625" max="15870" width="9.109375" style="9"/>
    <col min="15871" max="15871" width="6.33203125" style="9" customWidth="1"/>
    <col min="15872" max="15872" width="6.33203125" style="9" bestFit="1" customWidth="1"/>
    <col min="15873" max="15873" width="36" style="9" bestFit="1" customWidth="1"/>
    <col min="15874" max="15874" width="14.109375" style="9" bestFit="1" customWidth="1"/>
    <col min="15875" max="15875" width="19.88671875" style="9" bestFit="1" customWidth="1"/>
    <col min="15876" max="15876" width="19.88671875" style="9" customWidth="1"/>
    <col min="15877" max="15877" width="19.44140625" style="9" customWidth="1"/>
    <col min="15878" max="15878" width="19.6640625" style="9" customWidth="1"/>
    <col min="15879" max="15879" width="9.109375" style="9"/>
    <col min="15880" max="15880" width="16.6640625" style="9" customWidth="1"/>
    <col min="15881" max="16126" width="9.109375" style="9"/>
    <col min="16127" max="16127" width="6.33203125" style="9" customWidth="1"/>
    <col min="16128" max="16128" width="6.33203125" style="9" bestFit="1" customWidth="1"/>
    <col min="16129" max="16129" width="36" style="9" bestFit="1" customWidth="1"/>
    <col min="16130" max="16130" width="14.109375" style="9" bestFit="1" customWidth="1"/>
    <col min="16131" max="16131" width="19.88671875" style="9" bestFit="1" customWidth="1"/>
    <col min="16132" max="16132" width="19.88671875" style="9" customWidth="1"/>
    <col min="16133" max="16133" width="19.44140625" style="9" customWidth="1"/>
    <col min="16134" max="16134" width="19.6640625" style="9" customWidth="1"/>
    <col min="16135" max="16135" width="9.109375" style="9"/>
    <col min="16136" max="16136" width="16.6640625" style="9" customWidth="1"/>
    <col min="16137" max="16384" width="9.109375" style="9"/>
  </cols>
  <sheetData>
    <row r="1" spans="2:11" ht="14.4" thickBot="1" x14ac:dyDescent="0.3"/>
    <row r="2" spans="2:11" ht="81" customHeight="1" thickBot="1" x14ac:dyDescent="0.3">
      <c r="B2" s="213" t="s">
        <v>0</v>
      </c>
      <c r="C2" s="213"/>
      <c r="D2" s="213"/>
      <c r="E2" s="213"/>
      <c r="F2" s="213"/>
      <c r="G2" s="213"/>
      <c r="H2" s="213"/>
    </row>
    <row r="3" spans="2:11" ht="116.25" customHeight="1" thickBot="1" x14ac:dyDescent="0.3">
      <c r="B3" s="214" t="s">
        <v>1</v>
      </c>
      <c r="C3" s="214"/>
      <c r="D3" s="214"/>
      <c r="E3" s="215"/>
      <c r="F3" s="215"/>
      <c r="G3" s="215"/>
      <c r="H3" s="215"/>
    </row>
    <row r="4" spans="2:11" ht="16.5" customHeight="1" thickBot="1" x14ac:dyDescent="0.3">
      <c r="B4" s="214" t="s">
        <v>2</v>
      </c>
      <c r="C4" s="214"/>
      <c r="D4" s="214"/>
      <c r="E4" s="214" t="s">
        <v>3</v>
      </c>
      <c r="F4" s="214"/>
      <c r="G4" s="214"/>
      <c r="H4" s="214"/>
    </row>
    <row r="5" spans="2:11" ht="16.5" customHeight="1" thickBot="1" x14ac:dyDescent="0.3">
      <c r="B5" s="203" t="s">
        <v>4</v>
      </c>
      <c r="C5" s="203"/>
      <c r="D5" s="203"/>
      <c r="E5" s="203"/>
      <c r="F5" s="203"/>
      <c r="G5" s="203"/>
      <c r="H5" s="203"/>
    </row>
    <row r="6" spans="2:11" ht="14.4" thickBot="1" x14ac:dyDescent="0.3">
      <c r="B6" s="204" t="s">
        <v>5</v>
      </c>
      <c r="C6" s="205"/>
      <c r="D6" s="205"/>
      <c r="E6" s="205"/>
      <c r="F6" s="205"/>
      <c r="G6" s="205"/>
      <c r="H6" s="206"/>
    </row>
    <row r="7" spans="2:11" ht="96" customHeight="1" thickBot="1" x14ac:dyDescent="0.3">
      <c r="B7" s="207" t="s">
        <v>6</v>
      </c>
      <c r="C7" s="208"/>
      <c r="D7" s="208"/>
      <c r="E7" s="208"/>
      <c r="F7" s="208"/>
      <c r="G7" s="208"/>
      <c r="H7" s="208"/>
    </row>
    <row r="8" spans="2:11" x14ac:dyDescent="0.25">
      <c r="B8" s="209" t="s">
        <v>7</v>
      </c>
      <c r="C8" s="209"/>
      <c r="D8" s="209"/>
      <c r="E8" s="209"/>
      <c r="F8" s="209"/>
      <c r="G8" s="209"/>
      <c r="H8" s="209"/>
    </row>
    <row r="9" spans="2:11" s="10" customFormat="1" ht="48" customHeight="1" x14ac:dyDescent="0.3">
      <c r="B9" s="210" t="s">
        <v>8</v>
      </c>
      <c r="C9" s="211"/>
      <c r="D9" s="211"/>
      <c r="E9" s="211"/>
      <c r="F9" s="211"/>
      <c r="G9" s="211"/>
      <c r="H9" s="212"/>
    </row>
    <row r="10" spans="2:11" s="10" customFormat="1" x14ac:dyDescent="0.3">
      <c r="B10" s="11"/>
      <c r="C10" s="12"/>
      <c r="D10" s="12"/>
      <c r="E10" s="13"/>
      <c r="F10" s="13"/>
      <c r="G10" s="14"/>
      <c r="H10" s="15"/>
      <c r="J10" s="16"/>
      <c r="K10" s="16"/>
    </row>
    <row r="11" spans="2:11" s="10" customFormat="1" ht="15" customHeight="1" x14ac:dyDescent="0.3">
      <c r="B11" s="198" t="s">
        <v>9</v>
      </c>
      <c r="C11" s="199"/>
      <c r="D11" s="199"/>
      <c r="E11" s="199"/>
      <c r="F11" s="199"/>
      <c r="G11" s="199"/>
      <c r="H11" s="200"/>
      <c r="J11" s="16"/>
      <c r="K11" s="16"/>
    </row>
    <row r="12" spans="2:11" s="10" customFormat="1" x14ac:dyDescent="0.3">
      <c r="B12" s="246" t="s">
        <v>10</v>
      </c>
      <c r="C12" s="201" t="s">
        <v>11</v>
      </c>
      <c r="D12" s="201" t="s">
        <v>12</v>
      </c>
      <c r="E12" s="201" t="s">
        <v>13</v>
      </c>
      <c r="F12" s="201" t="s">
        <v>14</v>
      </c>
      <c r="G12" s="201" t="s">
        <v>15</v>
      </c>
      <c r="H12" s="17" t="s">
        <v>16</v>
      </c>
      <c r="J12" s="16"/>
      <c r="K12" s="16"/>
    </row>
    <row r="13" spans="2:11" s="10" customFormat="1" x14ac:dyDescent="0.3">
      <c r="B13" s="247"/>
      <c r="C13" s="202"/>
      <c r="D13" s="202"/>
      <c r="E13" s="202"/>
      <c r="F13" s="202"/>
      <c r="G13" s="202"/>
      <c r="H13" s="18">
        <v>12</v>
      </c>
      <c r="J13" s="16"/>
      <c r="K13" s="16"/>
    </row>
    <row r="14" spans="2:11" s="10" customFormat="1" x14ac:dyDescent="0.3">
      <c r="B14" s="19">
        <v>1</v>
      </c>
      <c r="C14" s="20" t="e">
        <f>RESUMO!#REF!</f>
        <v>#REF!</v>
      </c>
      <c r="D14" s="21">
        <f>RESUMO!I4</f>
        <v>10784.53</v>
      </c>
      <c r="E14" s="21" t="s">
        <v>17</v>
      </c>
      <c r="F14" s="22">
        <f>RESUMO!E3</f>
        <v>5380</v>
      </c>
      <c r="G14" s="22">
        <f>F14*D14</f>
        <v>58020771.400000006</v>
      </c>
      <c r="H14" s="23">
        <f>G14*12</f>
        <v>696249256.80000007</v>
      </c>
      <c r="J14" s="16"/>
      <c r="K14" s="16"/>
    </row>
    <row r="15" spans="2:11" s="10" customFormat="1" x14ac:dyDescent="0.3">
      <c r="B15" s="19">
        <v>2</v>
      </c>
      <c r="C15" s="20" t="e">
        <f>RESUMO!#REF!</f>
        <v>#REF!</v>
      </c>
      <c r="D15" s="21" t="e">
        <f>RESUMO!#REF!</f>
        <v>#REF!</v>
      </c>
      <c r="E15" s="21" t="s">
        <v>17</v>
      </c>
      <c r="F15" s="22" t="e">
        <f>RESUMO!#REF!</f>
        <v>#REF!</v>
      </c>
      <c r="G15" s="22" t="e">
        <f t="shared" ref="G15:G16" si="0">F15*D15</f>
        <v>#REF!</v>
      </c>
      <c r="H15" s="23" t="e">
        <f t="shared" ref="H15:H16" si="1">G15*12</f>
        <v>#REF!</v>
      </c>
      <c r="J15" s="16"/>
      <c r="K15" s="16"/>
    </row>
    <row r="16" spans="2:11" s="10" customFormat="1" x14ac:dyDescent="0.3">
      <c r="B16" s="19">
        <v>3</v>
      </c>
      <c r="C16" s="20" t="e">
        <f>RESUMO!#REF!</f>
        <v>#REF!</v>
      </c>
      <c r="D16" s="21" t="e">
        <f>RESUMO!#REF!</f>
        <v>#REF!</v>
      </c>
      <c r="E16" s="21" t="s">
        <v>17</v>
      </c>
      <c r="F16" s="22" t="e">
        <f>RESUMO!#REF!</f>
        <v>#REF!</v>
      </c>
      <c r="G16" s="22" t="e">
        <f t="shared" si="0"/>
        <v>#REF!</v>
      </c>
      <c r="H16" s="23" t="e">
        <f t="shared" si="1"/>
        <v>#REF!</v>
      </c>
      <c r="J16" s="16"/>
      <c r="K16" s="16"/>
    </row>
    <row r="17" spans="2:11" s="10" customFormat="1" ht="15" customHeight="1" x14ac:dyDescent="0.3">
      <c r="B17" s="241"/>
      <c r="C17" s="242"/>
      <c r="D17" s="242"/>
      <c r="E17" s="242"/>
      <c r="F17" s="242"/>
      <c r="G17" s="242"/>
      <c r="H17" s="243"/>
      <c r="J17" s="16"/>
      <c r="K17" s="16"/>
    </row>
    <row r="18" spans="2:11" s="10" customFormat="1" ht="15" customHeight="1" x14ac:dyDescent="0.3">
      <c r="B18" s="244" t="s">
        <v>18</v>
      </c>
      <c r="C18" s="245"/>
      <c r="D18" s="245"/>
      <c r="E18" s="245"/>
      <c r="F18" s="245"/>
      <c r="G18" s="245"/>
      <c r="H18" s="24" t="e">
        <f>SUM(G14:G16)</f>
        <v>#REF!</v>
      </c>
      <c r="J18" s="16"/>
      <c r="K18" s="16"/>
    </row>
    <row r="19" spans="2:11" s="10" customFormat="1" x14ac:dyDescent="0.3">
      <c r="B19" s="244" t="s">
        <v>19</v>
      </c>
      <c r="C19" s="245"/>
      <c r="D19" s="245"/>
      <c r="E19" s="245"/>
      <c r="F19" s="245"/>
      <c r="G19" s="245"/>
      <c r="H19" s="24" t="e">
        <f>SUM(H14:H16)</f>
        <v>#REF!</v>
      </c>
      <c r="J19" s="16"/>
      <c r="K19" s="16"/>
    </row>
    <row r="20" spans="2:11" s="10" customFormat="1" x14ac:dyDescent="0.3">
      <c r="B20" s="11"/>
      <c r="C20" s="12"/>
      <c r="D20" s="12"/>
      <c r="E20" s="13"/>
      <c r="F20" s="13"/>
      <c r="G20" s="14"/>
      <c r="H20" s="15"/>
      <c r="J20" s="16"/>
      <c r="K20" s="16"/>
    </row>
    <row r="21" spans="2:11" s="10" customFormat="1" ht="14.4" thickBot="1" x14ac:dyDescent="0.35">
      <c r="B21" s="25"/>
      <c r="C21" s="26"/>
      <c r="D21" s="26"/>
      <c r="E21" s="26"/>
      <c r="F21" s="26"/>
      <c r="G21" s="27"/>
      <c r="H21" s="28"/>
      <c r="J21" s="16"/>
      <c r="K21" s="16"/>
    </row>
    <row r="22" spans="2:11" ht="14.4" thickBot="1" x14ac:dyDescent="0.3">
      <c r="B22" s="232"/>
      <c r="C22" s="233"/>
      <c r="D22" s="233"/>
      <c r="E22" s="233"/>
      <c r="F22" s="233"/>
      <c r="G22" s="233"/>
      <c r="H22" s="234"/>
    </row>
    <row r="23" spans="2:11" ht="15.75" customHeight="1" thickBot="1" x14ac:dyDescent="0.3">
      <c r="B23" s="235" t="s">
        <v>20</v>
      </c>
      <c r="C23" s="235"/>
      <c r="D23" s="235"/>
      <c r="E23" s="235"/>
      <c r="F23" s="235"/>
      <c r="G23" s="235"/>
      <c r="H23" s="235"/>
    </row>
    <row r="24" spans="2:11" ht="14.4" thickBot="1" x14ac:dyDescent="0.3">
      <c r="B24" s="236"/>
      <c r="C24" s="237"/>
      <c r="D24" s="237"/>
      <c r="E24" s="237"/>
      <c r="F24" s="237"/>
      <c r="G24" s="237"/>
      <c r="H24" s="237"/>
    </row>
    <row r="25" spans="2:11" ht="30.75" customHeight="1" thickBot="1" x14ac:dyDescent="0.3">
      <c r="B25" s="238" t="s">
        <v>21</v>
      </c>
      <c r="C25" s="239"/>
      <c r="D25" s="240"/>
      <c r="E25" s="239" t="s">
        <v>15</v>
      </c>
      <c r="F25" s="240"/>
      <c r="G25" s="235" t="s">
        <v>22</v>
      </c>
      <c r="H25" s="235"/>
    </row>
    <row r="26" spans="2:11" ht="27.75" customHeight="1" thickBot="1" x14ac:dyDescent="0.3">
      <c r="B26" s="219" t="s">
        <v>23</v>
      </c>
      <c r="C26" s="220"/>
      <c r="D26" s="221"/>
      <c r="E26" s="222" t="e">
        <f>H18</f>
        <v>#REF!</v>
      </c>
      <c r="F26" s="223"/>
      <c r="G26" s="222" t="e">
        <f>H19</f>
        <v>#REF!</v>
      </c>
      <c r="H26" s="223"/>
    </row>
    <row r="27" spans="2:11" ht="14.4" thickBot="1" x14ac:dyDescent="0.3">
      <c r="B27" s="224"/>
      <c r="C27" s="224"/>
      <c r="D27" s="224"/>
      <c r="E27" s="225"/>
      <c r="F27" s="225"/>
      <c r="G27" s="225"/>
      <c r="H27" s="225"/>
    </row>
    <row r="28" spans="2:11" ht="27.9" customHeight="1" thickBot="1" x14ac:dyDescent="0.3">
      <c r="B28" s="226" t="s">
        <v>24</v>
      </c>
      <c r="C28" s="226"/>
      <c r="D28" s="226"/>
      <c r="E28" s="227" t="e">
        <f ca="1">Extenso_Valor(E26)</f>
        <v>#NAME?</v>
      </c>
      <c r="F28" s="227"/>
      <c r="G28" s="227"/>
      <c r="H28" s="227"/>
    </row>
    <row r="29" spans="2:11" ht="27.9" customHeight="1" thickBot="1" x14ac:dyDescent="0.3">
      <c r="B29" s="226" t="s">
        <v>25</v>
      </c>
      <c r="C29" s="226"/>
      <c r="D29" s="226"/>
      <c r="E29" s="227" t="e">
        <f ca="1">Extenso_Valor(G26)</f>
        <v>#NAME?</v>
      </c>
      <c r="F29" s="227"/>
      <c r="G29" s="227"/>
      <c r="H29" s="227"/>
    </row>
    <row r="30" spans="2:11" ht="14.4" thickBot="1" x14ac:dyDescent="0.3">
      <c r="B30" s="228" t="s">
        <v>26</v>
      </c>
      <c r="C30" s="229"/>
      <c r="D30" s="229"/>
      <c r="E30" s="229"/>
      <c r="F30" s="229"/>
      <c r="G30" s="229"/>
      <c r="H30" s="230"/>
    </row>
    <row r="31" spans="2:11" ht="316.5" customHeight="1" x14ac:dyDescent="0.25">
      <c r="B31" s="231" t="s">
        <v>27</v>
      </c>
      <c r="C31" s="218"/>
      <c r="D31" s="218"/>
      <c r="E31" s="218"/>
      <c r="F31" s="218"/>
      <c r="G31" s="218"/>
      <c r="H31" s="218"/>
    </row>
    <row r="32" spans="2:11" x14ac:dyDescent="0.25">
      <c r="B32" s="216" t="s">
        <v>28</v>
      </c>
      <c r="C32" s="216"/>
      <c r="D32" s="216"/>
      <c r="E32" s="216"/>
      <c r="F32" s="216"/>
      <c r="G32" s="216"/>
      <c r="H32" s="216"/>
    </row>
    <row r="33" spans="2:8" ht="30.75" customHeight="1" x14ac:dyDescent="0.25">
      <c r="B33" s="217" t="s">
        <v>29</v>
      </c>
      <c r="C33" s="218"/>
      <c r="D33" s="218"/>
      <c r="E33" s="218"/>
      <c r="F33" s="218"/>
      <c r="G33" s="218"/>
      <c r="H33" s="218"/>
    </row>
    <row r="34" spans="2:8" ht="63" customHeight="1" x14ac:dyDescent="0.25">
      <c r="B34" s="248" t="s">
        <v>30</v>
      </c>
      <c r="C34" s="249"/>
      <c r="D34" s="249"/>
      <c r="E34" s="249"/>
      <c r="F34" s="249"/>
      <c r="G34" s="249"/>
      <c r="H34" s="250"/>
    </row>
    <row r="35" spans="2:8" ht="15" customHeight="1" x14ac:dyDescent="0.25">
      <c r="B35" s="251" t="s">
        <v>31</v>
      </c>
      <c r="C35" s="252"/>
      <c r="D35" s="252"/>
      <c r="E35" s="252"/>
      <c r="F35" s="252"/>
      <c r="G35" s="252"/>
      <c r="H35" s="253"/>
    </row>
    <row r="36" spans="2:8" ht="52.5" customHeight="1" thickBot="1" x14ac:dyDescent="0.3">
      <c r="B36" s="254" t="s">
        <v>32</v>
      </c>
      <c r="C36" s="255"/>
      <c r="D36" s="255"/>
      <c r="E36" s="255"/>
      <c r="F36" s="255"/>
      <c r="G36" s="255"/>
      <c r="H36" s="256"/>
    </row>
    <row r="37" spans="2:8" ht="14.4" thickBot="1" x14ac:dyDescent="0.3">
      <c r="B37" s="257">
        <f ca="1">TODAY()</f>
        <v>45968</v>
      </c>
      <c r="C37" s="258"/>
      <c r="D37" s="258"/>
      <c r="E37" s="258"/>
      <c r="F37" s="258"/>
      <c r="G37" s="258"/>
      <c r="H37" s="259"/>
    </row>
    <row r="38" spans="2:8" ht="177.75" customHeight="1" thickBot="1" x14ac:dyDescent="0.3">
      <c r="B38" s="260"/>
      <c r="C38" s="261"/>
      <c r="D38" s="261"/>
      <c r="E38" s="261"/>
      <c r="F38" s="261"/>
      <c r="G38" s="261"/>
      <c r="H38" s="262"/>
    </row>
    <row r="47" spans="2:8" ht="15.75" customHeight="1" x14ac:dyDescent="0.25"/>
    <row r="51" ht="15.75" customHeight="1" x14ac:dyDescent="0.25"/>
    <row r="52" ht="15.75" customHeight="1" x14ac:dyDescent="0.25"/>
    <row r="53" ht="15.75" customHeight="1" x14ac:dyDescent="0.25"/>
    <row r="54" ht="16.5" customHeight="1" x14ac:dyDescent="0.25"/>
    <row r="55" ht="15.75" customHeight="1" x14ac:dyDescent="0.25"/>
  </sheetData>
  <sheetProtection selectLockedCells="1"/>
  <mergeCells count="43">
    <mergeCell ref="B34:H34"/>
    <mergeCell ref="B35:H35"/>
    <mergeCell ref="B36:H36"/>
    <mergeCell ref="B37:H37"/>
    <mergeCell ref="B38:H38"/>
    <mergeCell ref="B17:H17"/>
    <mergeCell ref="B18:G18"/>
    <mergeCell ref="B19:G19"/>
    <mergeCell ref="B12:B13"/>
    <mergeCell ref="C12:C13"/>
    <mergeCell ref="D12:D13"/>
    <mergeCell ref="E12:E13"/>
    <mergeCell ref="F12:F13"/>
    <mergeCell ref="B22:H22"/>
    <mergeCell ref="B23:H23"/>
    <mergeCell ref="B24:H24"/>
    <mergeCell ref="B25:D25"/>
    <mergeCell ref="E25:F25"/>
    <mergeCell ref="G25:H25"/>
    <mergeCell ref="B32:H32"/>
    <mergeCell ref="B33:H33"/>
    <mergeCell ref="B26:D26"/>
    <mergeCell ref="E26:F26"/>
    <mergeCell ref="G26:H26"/>
    <mergeCell ref="B27:H27"/>
    <mergeCell ref="B28:D28"/>
    <mergeCell ref="E28:H28"/>
    <mergeCell ref="B29:D29"/>
    <mergeCell ref="E29:H29"/>
    <mergeCell ref="B30:H30"/>
    <mergeCell ref="B31:H31"/>
    <mergeCell ref="B2:H2"/>
    <mergeCell ref="B3:D3"/>
    <mergeCell ref="E3:H3"/>
    <mergeCell ref="B4:D4"/>
    <mergeCell ref="E4:H4"/>
    <mergeCell ref="B11:H11"/>
    <mergeCell ref="G12:G13"/>
    <mergeCell ref="B5:H5"/>
    <mergeCell ref="B6:H6"/>
    <mergeCell ref="B7:H7"/>
    <mergeCell ref="B8:H8"/>
    <mergeCell ref="B9:H9"/>
  </mergeCells>
  <conditionalFormatting sqref="G11">
    <cfRule type="cellIs" dxfId="0" priority="2" stopIfTrue="1" operator="equal">
      <formula>0</formula>
    </cfRule>
  </conditionalFormatting>
  <printOptions horizontalCentered="1" verticalCentered="1"/>
  <pageMargins left="0.51181102362204722" right="0.51181102362204722" top="0.78740157480314965" bottom="0.78740157480314965" header="0.31496062992125984" footer="0.31496062992125984"/>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3">
    <tabColor theme="5" tint="-0.249977111117893"/>
  </sheetPr>
  <dimension ref="A1:N26"/>
  <sheetViews>
    <sheetView showGridLines="0" tabSelected="1" zoomScaleNormal="100" zoomScaleSheetLayoutView="100" workbookViewId="0"/>
  </sheetViews>
  <sheetFormatPr defaultColWidth="32.5546875" defaultRowHeight="13.8" x14ac:dyDescent="0.3"/>
  <cols>
    <col min="1" max="1" width="4" style="1" customWidth="1"/>
    <col min="2" max="2" width="7.5546875" style="2" bestFit="1" customWidth="1"/>
    <col min="3" max="3" width="5.44140625" style="2" bestFit="1" customWidth="1"/>
    <col min="4" max="4" width="26.109375" style="4" bestFit="1" customWidth="1"/>
    <col min="5" max="5" width="7.5546875" style="1" hidden="1" customWidth="1"/>
    <col min="6" max="6" width="12" style="1" bestFit="1" customWidth="1"/>
    <col min="7" max="7" width="13.109375" style="1" bestFit="1" customWidth="1"/>
    <col min="8" max="8" width="10.6640625" style="1" bestFit="1" customWidth="1"/>
    <col min="9" max="9" width="16.44140625" style="1" bestFit="1" customWidth="1"/>
    <col min="10" max="10" width="16.33203125" style="1" bestFit="1" customWidth="1"/>
    <col min="11" max="11" width="16.5546875" style="1" bestFit="1" customWidth="1"/>
    <col min="12" max="12" width="15.5546875" style="1" bestFit="1" customWidth="1"/>
    <col min="13" max="14" width="16.44140625" style="1" customWidth="1"/>
    <col min="15" max="16384" width="32.5546875" style="1"/>
  </cols>
  <sheetData>
    <row r="1" spans="1:14" ht="14.4" thickBot="1" x14ac:dyDescent="0.35">
      <c r="B1" s="118"/>
      <c r="C1" s="118"/>
      <c r="D1" s="118"/>
      <c r="E1" s="118"/>
      <c r="F1" s="118"/>
      <c r="G1" s="118"/>
      <c r="H1" s="118"/>
      <c r="I1" s="118"/>
      <c r="J1" s="118"/>
      <c r="K1" s="118"/>
    </row>
    <row r="2" spans="1:14" s="3" customFormat="1" ht="29.4" thickBot="1" x14ac:dyDescent="0.35">
      <c r="B2" s="133" t="s">
        <v>33</v>
      </c>
      <c r="C2" s="134" t="s">
        <v>10</v>
      </c>
      <c r="D2" s="134" t="s">
        <v>34</v>
      </c>
      <c r="E2" s="134" t="s">
        <v>35</v>
      </c>
      <c r="F2" s="134" t="s">
        <v>36</v>
      </c>
      <c r="G2" s="134" t="s">
        <v>182</v>
      </c>
      <c r="H2" s="134" t="s">
        <v>189</v>
      </c>
      <c r="I2" s="134" t="s">
        <v>37</v>
      </c>
      <c r="J2" s="134" t="s">
        <v>38</v>
      </c>
      <c r="K2" s="135" t="s">
        <v>16</v>
      </c>
    </row>
    <row r="3" spans="1:14" ht="28.8" x14ac:dyDescent="0.3">
      <c r="B3" s="265" t="s">
        <v>39</v>
      </c>
      <c r="C3" s="136">
        <v>1</v>
      </c>
      <c r="D3" s="137" t="s">
        <v>191</v>
      </c>
      <c r="E3" s="29">
        <v>5380</v>
      </c>
      <c r="F3" s="138" t="s">
        <v>40</v>
      </c>
      <c r="G3" s="138">
        <v>63</v>
      </c>
      <c r="H3" s="139">
        <f>'1 Analista-Direito'!E15</f>
        <v>6265.12</v>
      </c>
      <c r="I3" s="139">
        <f>'1 Analista-Direito'!E140</f>
        <v>12391.330000000002</v>
      </c>
      <c r="J3" s="139">
        <f>'1 Analista-Direito'!E143</f>
        <v>780654.03</v>
      </c>
      <c r="K3" s="140">
        <f>J3*12</f>
        <v>9367848.3599999994</v>
      </c>
      <c r="L3" s="365">
        <v>9367848.3599999994</v>
      </c>
      <c r="M3"/>
      <c r="N3"/>
    </row>
    <row r="4" spans="1:14" ht="29.4" thickBot="1" x14ac:dyDescent="0.35">
      <c r="B4" s="266"/>
      <c r="C4" s="136">
        <v>2</v>
      </c>
      <c r="D4" s="137" t="s">
        <v>190</v>
      </c>
      <c r="E4" s="29">
        <v>5380</v>
      </c>
      <c r="F4" s="138" t="s">
        <v>40</v>
      </c>
      <c r="G4" s="138">
        <v>36</v>
      </c>
      <c r="H4" s="139">
        <f>'Analista - Contabilidade'!E15</f>
        <v>5389.68</v>
      </c>
      <c r="I4" s="139">
        <f>'Analista - Contabilidade'!E140</f>
        <v>10784.53</v>
      </c>
      <c r="J4" s="139">
        <f>'Analista - Contabilidade'!E143</f>
        <v>388242.93</v>
      </c>
      <c r="K4" s="140">
        <f t="shared" ref="K4" si="0">J4*12</f>
        <v>4658915.16</v>
      </c>
      <c r="L4" s="365">
        <v>4658915.16</v>
      </c>
      <c r="M4"/>
      <c r="N4"/>
    </row>
    <row r="5" spans="1:14" ht="38.25" customHeight="1" thickBot="1" x14ac:dyDescent="0.35">
      <c r="B5" s="267"/>
      <c r="C5" s="154"/>
      <c r="D5" s="154"/>
      <c r="E5" s="154"/>
      <c r="F5" s="154"/>
      <c r="G5" s="154"/>
      <c r="H5" s="154"/>
      <c r="I5" s="155"/>
      <c r="J5" s="141">
        <f>SUM(J3:J4)</f>
        <v>1168896.96</v>
      </c>
      <c r="K5" s="142">
        <f>SUM(K3:K4)</f>
        <v>14026763.52</v>
      </c>
      <c r="L5"/>
      <c r="M5"/>
      <c r="N5"/>
    </row>
    <row r="6" spans="1:14" ht="14.4" x14ac:dyDescent="0.3">
      <c r="A6" s="268" t="s">
        <v>184</v>
      </c>
      <c r="B6" s="268"/>
      <c r="C6" s="268"/>
      <c r="D6" s="268"/>
      <c r="J6" s="156"/>
      <c r="K6" s="143"/>
      <c r="L6"/>
      <c r="M6"/>
      <c r="N6"/>
    </row>
    <row r="7" spans="1:14" x14ac:dyDescent="0.3">
      <c r="J7" s="147"/>
      <c r="K7" s="147"/>
    </row>
    <row r="9" spans="1:14" x14ac:dyDescent="0.3">
      <c r="J9" s="263"/>
      <c r="K9" s="263"/>
      <c r="L9" s="189"/>
      <c r="M9" s="189"/>
      <c r="N9" s="189"/>
    </row>
    <row r="10" spans="1:14" x14ac:dyDescent="0.3">
      <c r="J10" s="189"/>
      <c r="K10" s="190"/>
      <c r="L10" s="189"/>
      <c r="M10" s="189"/>
      <c r="N10" s="189"/>
    </row>
    <row r="11" spans="1:14" x14ac:dyDescent="0.3">
      <c r="J11" s="188"/>
      <c r="K11" s="188"/>
      <c r="L11" s="189"/>
      <c r="M11" s="189"/>
      <c r="N11" s="189"/>
    </row>
    <row r="12" spans="1:14" x14ac:dyDescent="0.3">
      <c r="J12" s="191"/>
      <c r="K12" s="191"/>
      <c r="L12" s="189"/>
      <c r="M12" s="189"/>
      <c r="N12" s="189"/>
    </row>
    <row r="13" spans="1:14" x14ac:dyDescent="0.3">
      <c r="J13" s="191"/>
      <c r="K13" s="191"/>
      <c r="L13" s="189"/>
      <c r="M13" s="189"/>
      <c r="N13" s="189"/>
    </row>
    <row r="14" spans="1:14" x14ac:dyDescent="0.3">
      <c r="J14" s="191"/>
      <c r="K14" s="191"/>
      <c r="L14" s="189"/>
      <c r="M14" s="189"/>
      <c r="N14" s="189"/>
    </row>
    <row r="15" spans="1:14" x14ac:dyDescent="0.3">
      <c r="J15" s="189"/>
      <c r="K15" s="189"/>
      <c r="L15" s="189"/>
      <c r="M15" s="189"/>
      <c r="N15" s="189"/>
    </row>
    <row r="16" spans="1:14" x14ac:dyDescent="0.3">
      <c r="J16" s="263"/>
      <c r="K16" s="263"/>
      <c r="L16" s="189"/>
      <c r="M16" s="264"/>
      <c r="N16" s="264"/>
    </row>
    <row r="17" spans="10:14" x14ac:dyDescent="0.3">
      <c r="J17" s="189"/>
      <c r="K17" s="190"/>
      <c r="L17" s="189"/>
      <c r="M17" s="193"/>
      <c r="N17" s="194"/>
    </row>
    <row r="18" spans="10:14" x14ac:dyDescent="0.3">
      <c r="J18" s="188"/>
      <c r="K18" s="188"/>
      <c r="L18" s="189"/>
      <c r="M18" s="192"/>
      <c r="N18" s="192"/>
    </row>
    <row r="19" spans="10:14" x14ac:dyDescent="0.3">
      <c r="J19" s="191"/>
      <c r="K19" s="191"/>
      <c r="L19" s="189"/>
      <c r="M19" s="195"/>
      <c r="N19" s="195"/>
    </row>
    <row r="20" spans="10:14" x14ac:dyDescent="0.3">
      <c r="J20" s="191"/>
      <c r="K20" s="191"/>
      <c r="L20" s="189"/>
      <c r="M20" s="189"/>
      <c r="N20" s="189"/>
    </row>
    <row r="21" spans="10:14" x14ac:dyDescent="0.3">
      <c r="J21" s="191"/>
      <c r="K21" s="191"/>
      <c r="L21" s="189"/>
      <c r="M21" s="189"/>
      <c r="N21" s="189"/>
    </row>
    <row r="22" spans="10:14" x14ac:dyDescent="0.3">
      <c r="J22" s="189"/>
      <c r="K22" s="189"/>
      <c r="L22" s="189"/>
      <c r="M22" s="189"/>
      <c r="N22" s="189"/>
    </row>
    <row r="23" spans="10:14" x14ac:dyDescent="0.3">
      <c r="J23" s="263"/>
      <c r="K23" s="263"/>
      <c r="L23" s="189"/>
      <c r="M23" s="189"/>
      <c r="N23" s="189"/>
    </row>
    <row r="24" spans="10:14" x14ac:dyDescent="0.3">
      <c r="J24" s="195"/>
      <c r="K24" s="195"/>
      <c r="L24" s="189"/>
      <c r="M24" s="196"/>
      <c r="N24" s="189"/>
    </row>
    <row r="25" spans="10:14" x14ac:dyDescent="0.3">
      <c r="J25" s="189"/>
      <c r="K25" s="189"/>
      <c r="L25" s="189"/>
      <c r="M25" s="196"/>
      <c r="N25" s="189"/>
    </row>
    <row r="26" spans="10:14" x14ac:dyDescent="0.3">
      <c r="J26" s="197"/>
      <c r="K26" s="189"/>
      <c r="L26" s="189"/>
      <c r="M26" s="189"/>
      <c r="N26" s="189"/>
    </row>
  </sheetData>
  <mergeCells count="6">
    <mergeCell ref="J23:K23"/>
    <mergeCell ref="M16:N16"/>
    <mergeCell ref="B3:B5"/>
    <mergeCell ref="A6:D6"/>
    <mergeCell ref="J9:K9"/>
    <mergeCell ref="J16:K16"/>
  </mergeCells>
  <printOptions horizontalCentered="1"/>
  <pageMargins left="0.51181102362204722" right="0.51181102362204722" top="0.39370078740157483" bottom="0.39370078740157483" header="0.11811023622047245" footer="0"/>
  <pageSetup paperSize="9" scale="90" fitToWidth="0" fitToHeight="0" orientation="landscape" r:id="rId1"/>
  <headerFooter>
    <oddFooter>&amp;RPg.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600CB-DCE3-41F1-8A55-7A22E5DF5E4A}">
  <sheetPr>
    <pageSetUpPr fitToPage="1"/>
  </sheetPr>
  <dimension ref="A1:G146"/>
  <sheetViews>
    <sheetView zoomScale="80" zoomScaleNormal="80" workbookViewId="0">
      <selection sqref="A1:E1"/>
    </sheetView>
  </sheetViews>
  <sheetFormatPr defaultColWidth="9.109375" defaultRowHeight="14.4" x14ac:dyDescent="0.3"/>
  <cols>
    <col min="1" max="1" width="7.109375" style="5" customWidth="1"/>
    <col min="2" max="2" width="43.109375" style="7" customWidth="1"/>
    <col min="3" max="3" width="15.33203125" style="7" customWidth="1"/>
    <col min="4" max="4" width="13.44140625" style="7" customWidth="1"/>
    <col min="5" max="5" width="26.88671875" style="7" customWidth="1"/>
    <col min="6" max="6" width="9.109375" style="6"/>
    <col min="7" max="7" width="10.6640625" style="8" bestFit="1" customWidth="1"/>
    <col min="8" max="16384" width="9.109375" style="5"/>
  </cols>
  <sheetData>
    <row r="1" spans="1:7" x14ac:dyDescent="0.25">
      <c r="A1" s="349" t="s">
        <v>41</v>
      </c>
      <c r="B1" s="350"/>
      <c r="C1" s="350"/>
      <c r="D1" s="350"/>
      <c r="E1" s="350"/>
      <c r="F1" s="35"/>
      <c r="G1" s="35"/>
    </row>
    <row r="2" spans="1:7" x14ac:dyDescent="0.25">
      <c r="A2" s="349" t="s">
        <v>42</v>
      </c>
      <c r="B2" s="350"/>
      <c r="C2" s="350"/>
      <c r="D2" s="350"/>
      <c r="E2" s="350"/>
      <c r="F2" s="35"/>
      <c r="G2" s="35"/>
    </row>
    <row r="3" spans="1:7" x14ac:dyDescent="0.25">
      <c r="A3" s="349" t="s">
        <v>43</v>
      </c>
      <c r="B3" s="350"/>
      <c r="C3" s="350"/>
      <c r="D3" s="350"/>
      <c r="E3" s="350"/>
      <c r="F3" s="35"/>
      <c r="G3" s="35"/>
    </row>
    <row r="4" spans="1:7" x14ac:dyDescent="0.25">
      <c r="A4" s="349"/>
      <c r="B4" s="350"/>
      <c r="C4" s="350"/>
      <c r="D4" s="350"/>
      <c r="E4" s="350"/>
      <c r="F4" s="35"/>
      <c r="G4" s="35"/>
    </row>
    <row r="5" spans="1:7" ht="15" thickBot="1" x14ac:dyDescent="0.3">
      <c r="A5" s="339" t="s">
        <v>44</v>
      </c>
      <c r="B5" s="340"/>
      <c r="C5" s="340"/>
      <c r="D5" s="340"/>
      <c r="E5" s="340"/>
      <c r="F5" s="35"/>
      <c r="G5" s="35"/>
    </row>
    <row r="6" spans="1:7" x14ac:dyDescent="0.25">
      <c r="A6" s="351" t="s">
        <v>45</v>
      </c>
      <c r="B6" s="352"/>
      <c r="C6" s="352"/>
      <c r="D6" s="352"/>
      <c r="E6" s="353"/>
      <c r="F6" s="35"/>
      <c r="G6" s="35"/>
    </row>
    <row r="7" spans="1:7" ht="15" thickBot="1" x14ac:dyDescent="0.3">
      <c r="A7" s="339" t="s">
        <v>46</v>
      </c>
      <c r="B7" s="340"/>
      <c r="C7" s="340"/>
      <c r="D7" s="340"/>
      <c r="E7" s="341"/>
      <c r="F7" s="35"/>
      <c r="G7" s="35"/>
    </row>
    <row r="8" spans="1:7" ht="15" thickBot="1" x14ac:dyDescent="0.3">
      <c r="A8" s="342" t="s">
        <v>47</v>
      </c>
      <c r="B8" s="343"/>
      <c r="C8" s="343"/>
      <c r="D8" s="343"/>
      <c r="E8" s="343"/>
      <c r="F8" s="35"/>
      <c r="G8" s="35"/>
    </row>
    <row r="9" spans="1:7" x14ac:dyDescent="0.25">
      <c r="A9" s="38" t="s">
        <v>48</v>
      </c>
      <c r="B9" s="344" t="s">
        <v>49</v>
      </c>
      <c r="C9" s="344"/>
      <c r="D9" s="344"/>
      <c r="E9" s="184">
        <v>45884</v>
      </c>
      <c r="F9" s="35"/>
      <c r="G9" s="35"/>
    </row>
    <row r="10" spans="1:7" x14ac:dyDescent="0.25">
      <c r="A10" s="39" t="s">
        <v>50</v>
      </c>
      <c r="B10" s="314" t="s">
        <v>51</v>
      </c>
      <c r="C10" s="314"/>
      <c r="D10" s="314"/>
      <c r="E10" s="40" t="s">
        <v>52</v>
      </c>
      <c r="F10" s="35"/>
      <c r="G10" s="35"/>
    </row>
    <row r="11" spans="1:7" ht="32.25" customHeight="1" x14ac:dyDescent="0.25">
      <c r="A11" s="39" t="s">
        <v>53</v>
      </c>
      <c r="B11" s="345" t="s">
        <v>54</v>
      </c>
      <c r="C11" s="346"/>
      <c r="D11" s="347"/>
      <c r="E11" s="102" t="s">
        <v>272</v>
      </c>
      <c r="F11" s="35"/>
      <c r="G11" s="35"/>
    </row>
    <row r="12" spans="1:7" ht="15" thickBot="1" x14ac:dyDescent="0.3">
      <c r="A12" s="41" t="s">
        <v>55</v>
      </c>
      <c r="B12" s="348" t="s">
        <v>56</v>
      </c>
      <c r="C12" s="348"/>
      <c r="D12" s="348"/>
      <c r="E12" s="42">
        <v>12</v>
      </c>
      <c r="F12" s="35"/>
      <c r="G12" s="35"/>
    </row>
    <row r="13" spans="1:7" ht="15" thickBot="1" x14ac:dyDescent="0.3">
      <c r="A13" s="328" t="s">
        <v>57</v>
      </c>
      <c r="B13" s="329"/>
      <c r="C13" s="329"/>
      <c r="D13" s="329"/>
      <c r="E13" s="329"/>
      <c r="F13" s="35"/>
      <c r="G13" s="35"/>
    </row>
    <row r="14" spans="1:7" x14ac:dyDescent="0.25">
      <c r="A14" s="119">
        <v>1</v>
      </c>
      <c r="B14" s="313" t="s">
        <v>58</v>
      </c>
      <c r="C14" s="313"/>
      <c r="D14" s="330" t="s">
        <v>183</v>
      </c>
      <c r="E14" s="331"/>
      <c r="F14" s="35"/>
      <c r="G14" s="35"/>
    </row>
    <row r="15" spans="1:7" x14ac:dyDescent="0.25">
      <c r="A15" s="44">
        <v>2</v>
      </c>
      <c r="B15" s="332" t="s">
        <v>59</v>
      </c>
      <c r="C15" s="333"/>
      <c r="D15" s="296"/>
      <c r="E15" s="45">
        <v>6265.12</v>
      </c>
      <c r="F15" s="35"/>
      <c r="G15" s="101"/>
    </row>
    <row r="16" spans="1:7" ht="30" x14ac:dyDescent="0.3">
      <c r="A16" s="44">
        <v>3</v>
      </c>
      <c r="B16" s="334" t="s">
        <v>60</v>
      </c>
      <c r="C16" s="335"/>
      <c r="D16" s="298"/>
      <c r="E16" s="148" t="s">
        <v>191</v>
      </c>
    </row>
    <row r="17" spans="1:6" x14ac:dyDescent="0.3">
      <c r="A17" s="36">
        <v>4</v>
      </c>
      <c r="B17" s="103" t="s">
        <v>61</v>
      </c>
      <c r="C17" s="111"/>
      <c r="D17" s="106"/>
      <c r="E17" s="105"/>
    </row>
    <row r="18" spans="1:6" ht="15" thickBot="1" x14ac:dyDescent="0.35">
      <c r="A18" s="37">
        <v>5</v>
      </c>
      <c r="B18" s="336" t="s">
        <v>62</v>
      </c>
      <c r="C18" s="337"/>
      <c r="D18" s="338"/>
      <c r="E18" s="104"/>
    </row>
    <row r="19" spans="1:6" ht="15" thickBot="1" x14ac:dyDescent="0.35">
      <c r="A19" s="324" t="s">
        <v>63</v>
      </c>
      <c r="B19" s="325"/>
      <c r="C19" s="325"/>
      <c r="D19" s="325"/>
      <c r="E19" s="325"/>
    </row>
    <row r="20" spans="1:6" ht="15" thickBot="1" x14ac:dyDescent="0.35">
      <c r="A20" s="32">
        <v>1</v>
      </c>
      <c r="B20" s="326" t="s">
        <v>64</v>
      </c>
      <c r="C20" s="301"/>
      <c r="D20" s="327"/>
      <c r="E20" s="46" t="s">
        <v>65</v>
      </c>
    </row>
    <row r="21" spans="1:6" x14ac:dyDescent="0.3">
      <c r="A21" s="47" t="s">
        <v>48</v>
      </c>
      <c r="B21" s="297" t="s">
        <v>66</v>
      </c>
      <c r="C21" s="297"/>
      <c r="D21" s="297"/>
      <c r="E21" s="48">
        <f>E15</f>
        <v>6265.12</v>
      </c>
    </row>
    <row r="22" spans="1:6" x14ac:dyDescent="0.3">
      <c r="A22" s="49" t="s">
        <v>50</v>
      </c>
      <c r="B22" s="305" t="s">
        <v>67</v>
      </c>
      <c r="C22" s="306"/>
      <c r="D22" s="50">
        <v>0</v>
      </c>
      <c r="E22" s="51">
        <v>0</v>
      </c>
    </row>
    <row r="23" spans="1:6" x14ac:dyDescent="0.3">
      <c r="A23" s="49" t="s">
        <v>53</v>
      </c>
      <c r="B23" s="299" t="s">
        <v>68</v>
      </c>
      <c r="C23" s="299"/>
      <c r="D23" s="299"/>
      <c r="E23" s="51">
        <v>0</v>
      </c>
    </row>
    <row r="24" spans="1:6" x14ac:dyDescent="0.3">
      <c r="A24" s="49" t="s">
        <v>69</v>
      </c>
      <c r="B24" s="305" t="s">
        <v>70</v>
      </c>
      <c r="C24" s="306"/>
      <c r="D24" s="52">
        <v>0</v>
      </c>
      <c r="E24" s="51">
        <v>0</v>
      </c>
    </row>
    <row r="25" spans="1:6" x14ac:dyDescent="0.3">
      <c r="A25" s="49" t="s">
        <v>71</v>
      </c>
      <c r="B25" s="299" t="s">
        <v>72</v>
      </c>
      <c r="C25" s="299"/>
      <c r="D25" s="299"/>
      <c r="E25" s="51">
        <v>0</v>
      </c>
    </row>
    <row r="26" spans="1:6" x14ac:dyDescent="0.3">
      <c r="A26" s="49" t="s">
        <v>73</v>
      </c>
      <c r="B26" s="299" t="s">
        <v>74</v>
      </c>
      <c r="C26" s="299"/>
      <c r="D26" s="299"/>
      <c r="E26" s="51">
        <v>0</v>
      </c>
    </row>
    <row r="27" spans="1:6" x14ac:dyDescent="0.3">
      <c r="A27" s="53" t="s">
        <v>75</v>
      </c>
      <c r="B27" s="320" t="s">
        <v>76</v>
      </c>
      <c r="C27" s="320"/>
      <c r="D27" s="320"/>
      <c r="E27" s="54">
        <v>0</v>
      </c>
    </row>
    <row r="28" spans="1:6" ht="15" thickBot="1" x14ac:dyDescent="0.35">
      <c r="A28" s="321" t="s">
        <v>77</v>
      </c>
      <c r="B28" s="322"/>
      <c r="C28" s="322"/>
      <c r="D28" s="323"/>
      <c r="E28" s="55">
        <f>ROUND(SUM(E21:E27),2)</f>
        <v>6265.12</v>
      </c>
    </row>
    <row r="29" spans="1:6" ht="15" thickBot="1" x14ac:dyDescent="0.25">
      <c r="A29" s="97" t="s">
        <v>78</v>
      </c>
      <c r="B29" s="91"/>
      <c r="C29" s="91"/>
      <c r="D29" s="56"/>
      <c r="E29" s="57"/>
    </row>
    <row r="30" spans="1:6" ht="15" thickBot="1" x14ac:dyDescent="0.35">
      <c r="A30" s="285" t="s">
        <v>79</v>
      </c>
      <c r="B30" s="286"/>
      <c r="C30" s="286"/>
      <c r="D30" s="286"/>
      <c r="E30" s="287"/>
    </row>
    <row r="31" spans="1:6" ht="15" thickBot="1" x14ac:dyDescent="0.35">
      <c r="A31" s="285" t="s">
        <v>80</v>
      </c>
      <c r="B31" s="286"/>
      <c r="C31" s="286"/>
      <c r="D31" s="286"/>
      <c r="E31" s="287"/>
    </row>
    <row r="32" spans="1:6" ht="15" thickBot="1" x14ac:dyDescent="0.3">
      <c r="A32" s="120" t="s">
        <v>81</v>
      </c>
      <c r="B32" s="121" t="s">
        <v>82</v>
      </c>
      <c r="C32" s="121"/>
      <c r="D32" s="122" t="s">
        <v>83</v>
      </c>
      <c r="E32" s="123" t="s">
        <v>65</v>
      </c>
      <c r="F32" s="35"/>
    </row>
    <row r="33" spans="1:6" x14ac:dyDescent="0.25">
      <c r="A33" s="126" t="s">
        <v>48</v>
      </c>
      <c r="B33" s="313" t="s">
        <v>84</v>
      </c>
      <c r="C33" s="313"/>
      <c r="D33" s="127">
        <v>8.3299999999999999E-2</v>
      </c>
      <c r="E33" s="128">
        <f>ROUND(E$28*D33,2)</f>
        <v>521.88</v>
      </c>
      <c r="F33" s="35"/>
    </row>
    <row r="34" spans="1:6" x14ac:dyDescent="0.25">
      <c r="A34" s="39" t="s">
        <v>50</v>
      </c>
      <c r="B34" s="314" t="s">
        <v>85</v>
      </c>
      <c r="C34" s="314"/>
      <c r="D34" s="124">
        <v>0.121</v>
      </c>
      <c r="E34" s="129">
        <f>ROUND(E$28*D34,2)</f>
        <v>758.08</v>
      </c>
      <c r="F34" s="35"/>
    </row>
    <row r="35" spans="1:6" x14ac:dyDescent="0.25">
      <c r="A35" s="315" t="s">
        <v>86</v>
      </c>
      <c r="B35" s="316"/>
      <c r="C35" s="316"/>
      <c r="D35" s="125">
        <f>SUM(D33:D34)</f>
        <v>0.20429999999999998</v>
      </c>
      <c r="E35" s="129">
        <f>ROUND(SUM(E33:E34),2)</f>
        <v>1279.96</v>
      </c>
      <c r="F35" s="35"/>
    </row>
    <row r="36" spans="1:6" ht="25.5" customHeight="1" x14ac:dyDescent="0.3">
      <c r="A36" s="39" t="s">
        <v>87</v>
      </c>
      <c r="B36" s="317" t="s">
        <v>88</v>
      </c>
      <c r="C36" s="317"/>
      <c r="D36" s="124">
        <v>7.5200000000000003E-2</v>
      </c>
      <c r="E36" s="129">
        <f>ROUND(E$28*D36,2)</f>
        <v>471.14</v>
      </c>
      <c r="F36" s="98"/>
    </row>
    <row r="37" spans="1:6" ht="15" thickBot="1" x14ac:dyDescent="0.3">
      <c r="A37" s="318" t="s">
        <v>89</v>
      </c>
      <c r="B37" s="319"/>
      <c r="C37" s="319"/>
      <c r="D37" s="319"/>
      <c r="E37" s="130">
        <f>SUM(E35:E36)</f>
        <v>1751.1</v>
      </c>
      <c r="F37" s="35"/>
    </row>
    <row r="38" spans="1:6" ht="24.75" customHeight="1" x14ac:dyDescent="0.25">
      <c r="A38" s="307" t="s">
        <v>90</v>
      </c>
      <c r="B38" s="307"/>
      <c r="C38" s="307"/>
      <c r="D38" s="307"/>
      <c r="E38" s="307"/>
      <c r="F38" s="35"/>
    </row>
    <row r="39" spans="1:6" ht="24" customHeight="1" x14ac:dyDescent="0.25">
      <c r="A39" s="307" t="s">
        <v>91</v>
      </c>
      <c r="B39" s="307"/>
      <c r="C39" s="307"/>
      <c r="D39" s="307"/>
      <c r="E39" s="307"/>
      <c r="F39" s="35"/>
    </row>
    <row r="40" spans="1:6" ht="15" thickBot="1" x14ac:dyDescent="0.3">
      <c r="A40" s="308"/>
      <c r="B40" s="308"/>
      <c r="C40" s="308"/>
      <c r="D40" s="308"/>
      <c r="E40" s="308"/>
      <c r="F40" s="35"/>
    </row>
    <row r="41" spans="1:6" ht="15" thickBot="1" x14ac:dyDescent="0.3">
      <c r="A41" s="276" t="s">
        <v>92</v>
      </c>
      <c r="B41" s="277"/>
      <c r="C41" s="277"/>
      <c r="D41" s="277"/>
      <c r="E41" s="278"/>
      <c r="F41" s="35"/>
    </row>
    <row r="42" spans="1:6" ht="15" thickBot="1" x14ac:dyDescent="0.3">
      <c r="A42" s="58" t="s">
        <v>93</v>
      </c>
      <c r="B42" s="309" t="s">
        <v>94</v>
      </c>
      <c r="C42" s="310"/>
      <c r="D42" s="59" t="s">
        <v>83</v>
      </c>
      <c r="E42" s="60" t="s">
        <v>65</v>
      </c>
      <c r="F42" s="35"/>
    </row>
    <row r="43" spans="1:6" x14ac:dyDescent="0.25">
      <c r="A43" s="43" t="s">
        <v>48</v>
      </c>
      <c r="B43" s="311" t="s">
        <v>95</v>
      </c>
      <c r="C43" s="312"/>
      <c r="D43" s="149">
        <v>0.2</v>
      </c>
      <c r="E43" s="150">
        <f>ROUND(E$28*D43,2)</f>
        <v>1253.02</v>
      </c>
      <c r="F43" s="35"/>
    </row>
    <row r="44" spans="1:6" x14ac:dyDescent="0.25">
      <c r="A44" s="44" t="s">
        <v>50</v>
      </c>
      <c r="B44" s="305" t="s">
        <v>96</v>
      </c>
      <c r="C44" s="306"/>
      <c r="D44" s="61">
        <v>2.5000000000000001E-2</v>
      </c>
      <c r="E44" s="45">
        <f t="shared" ref="E44:E50" si="0">ROUND(E$28*D44,2)</f>
        <v>156.63</v>
      </c>
      <c r="F44" s="35"/>
    </row>
    <row r="45" spans="1:6" x14ac:dyDescent="0.25">
      <c r="A45" s="44" t="s">
        <v>53</v>
      </c>
      <c r="B45" s="305" t="s">
        <v>97</v>
      </c>
      <c r="C45" s="306"/>
      <c r="D45" s="100">
        <f>3%*1.2963</f>
        <v>3.8889E-2</v>
      </c>
      <c r="E45" s="45">
        <f t="shared" si="0"/>
        <v>243.64</v>
      </c>
      <c r="F45" s="35"/>
    </row>
    <row r="46" spans="1:6" x14ac:dyDescent="0.25">
      <c r="A46" s="44" t="s">
        <v>69</v>
      </c>
      <c r="B46" s="305" t="s">
        <v>98</v>
      </c>
      <c r="C46" s="306"/>
      <c r="D46" s="61">
        <v>1.4999999999999999E-2</v>
      </c>
      <c r="E46" s="45">
        <f t="shared" si="0"/>
        <v>93.98</v>
      </c>
      <c r="F46" s="35"/>
    </row>
    <row r="47" spans="1:6" x14ac:dyDescent="0.25">
      <c r="A47" s="44" t="s">
        <v>71</v>
      </c>
      <c r="B47" s="305" t="s">
        <v>99</v>
      </c>
      <c r="C47" s="306"/>
      <c r="D47" s="61">
        <v>0.01</v>
      </c>
      <c r="E47" s="45">
        <f t="shared" si="0"/>
        <v>62.65</v>
      </c>
      <c r="F47" s="35"/>
    </row>
    <row r="48" spans="1:6" x14ac:dyDescent="0.25">
      <c r="A48" s="44" t="s">
        <v>100</v>
      </c>
      <c r="B48" s="305" t="s">
        <v>101</v>
      </c>
      <c r="C48" s="306"/>
      <c r="D48" s="61">
        <v>6.0000000000000001E-3</v>
      </c>
      <c r="E48" s="45">
        <f t="shared" si="0"/>
        <v>37.590000000000003</v>
      </c>
      <c r="F48" s="35"/>
    </row>
    <row r="49" spans="1:6" x14ac:dyDescent="0.25">
      <c r="A49" s="44" t="s">
        <v>73</v>
      </c>
      <c r="B49" s="305" t="s">
        <v>102</v>
      </c>
      <c r="C49" s="306"/>
      <c r="D49" s="61">
        <v>2E-3</v>
      </c>
      <c r="E49" s="45">
        <f t="shared" si="0"/>
        <v>12.53</v>
      </c>
      <c r="F49" s="35"/>
    </row>
    <row r="50" spans="1:6" x14ac:dyDescent="0.25">
      <c r="A50" s="36" t="s">
        <v>75</v>
      </c>
      <c r="B50" s="305" t="s">
        <v>103</v>
      </c>
      <c r="C50" s="306"/>
      <c r="D50" s="61">
        <v>0.08</v>
      </c>
      <c r="E50" s="45">
        <f t="shared" si="0"/>
        <v>501.21</v>
      </c>
      <c r="F50" s="35"/>
    </row>
    <row r="51" spans="1:6" ht="15" thickBot="1" x14ac:dyDescent="0.3">
      <c r="A51" s="291" t="s">
        <v>104</v>
      </c>
      <c r="B51" s="292"/>
      <c r="C51" s="293"/>
      <c r="D51" s="62">
        <v>0.36799999999999999</v>
      </c>
      <c r="E51" s="63">
        <f>SUM(E43:E50)</f>
        <v>2361.25</v>
      </c>
      <c r="F51" s="35"/>
    </row>
    <row r="52" spans="1:6" x14ac:dyDescent="0.2">
      <c r="A52" s="93" t="s">
        <v>105</v>
      </c>
      <c r="B52" s="94"/>
      <c r="C52" s="94"/>
      <c r="D52" s="95"/>
      <c r="E52" s="96"/>
      <c r="F52" s="97"/>
    </row>
    <row r="53" spans="1:6" x14ac:dyDescent="0.2">
      <c r="A53" s="93" t="s">
        <v>106</v>
      </c>
      <c r="B53" s="94"/>
      <c r="C53" s="94"/>
      <c r="D53" s="95"/>
      <c r="E53" s="96"/>
      <c r="F53" s="97"/>
    </row>
    <row r="54" spans="1:6" ht="15" thickBot="1" x14ac:dyDescent="0.25">
      <c r="A54" s="97" t="s">
        <v>107</v>
      </c>
      <c r="B54" s="94"/>
      <c r="C54" s="94"/>
      <c r="D54" s="95"/>
      <c r="E54" s="96"/>
      <c r="F54" s="97"/>
    </row>
    <row r="55" spans="1:6" ht="15" thickBot="1" x14ac:dyDescent="0.3">
      <c r="A55" s="285" t="s">
        <v>108</v>
      </c>
      <c r="B55" s="294"/>
      <c r="C55" s="294"/>
      <c r="D55" s="294"/>
      <c r="E55" s="295"/>
      <c r="F55" s="35"/>
    </row>
    <row r="56" spans="1:6" ht="15" thickBot="1" x14ac:dyDescent="0.3">
      <c r="A56" s="32" t="s">
        <v>109</v>
      </c>
      <c r="B56" s="113" t="s">
        <v>110</v>
      </c>
      <c r="C56" s="115" t="s">
        <v>111</v>
      </c>
      <c r="D56" s="115" t="s">
        <v>112</v>
      </c>
      <c r="E56" s="112" t="s">
        <v>65</v>
      </c>
      <c r="F56" s="35"/>
    </row>
    <row r="57" spans="1:6" x14ac:dyDescent="0.25">
      <c r="A57" s="38" t="s">
        <v>48</v>
      </c>
      <c r="B57" s="34" t="s">
        <v>113</v>
      </c>
      <c r="C57" s="114">
        <v>21</v>
      </c>
      <c r="D57" s="131">
        <v>11</v>
      </c>
      <c r="E57" s="48">
        <f>IF(C57*D57&lt;E28*6%,0,C57*D57-E28*6%)</f>
        <v>0</v>
      </c>
      <c r="F57" s="35"/>
    </row>
    <row r="58" spans="1:6" ht="15" customHeight="1" x14ac:dyDescent="0.25">
      <c r="A58" s="39" t="s">
        <v>50</v>
      </c>
      <c r="B58" s="33" t="s">
        <v>114</v>
      </c>
      <c r="C58" s="66">
        <v>21</v>
      </c>
      <c r="D58" s="132">
        <v>40.299999999999997</v>
      </c>
      <c r="E58" s="51">
        <f>(C58*D58)</f>
        <v>846.3</v>
      </c>
      <c r="F58" s="35"/>
    </row>
    <row r="59" spans="1:6" x14ac:dyDescent="0.25">
      <c r="A59" s="39" t="s">
        <v>87</v>
      </c>
      <c r="B59" s="65" t="s">
        <v>115</v>
      </c>
      <c r="C59" s="65"/>
      <c r="D59" s="66"/>
      <c r="E59" s="64">
        <v>0</v>
      </c>
      <c r="F59" s="35"/>
    </row>
    <row r="60" spans="1:6" x14ac:dyDescent="0.25">
      <c r="A60" s="39" t="s">
        <v>69</v>
      </c>
      <c r="B60" s="67" t="s">
        <v>116</v>
      </c>
      <c r="C60" s="67"/>
      <c r="D60" s="66"/>
      <c r="E60" s="64">
        <v>0</v>
      </c>
      <c r="F60" s="35"/>
    </row>
    <row r="61" spans="1:6" x14ac:dyDescent="0.25">
      <c r="A61" s="38" t="s">
        <v>117</v>
      </c>
      <c r="B61" s="296" t="s">
        <v>118</v>
      </c>
      <c r="C61" s="296"/>
      <c r="D61" s="297"/>
      <c r="E61" s="108"/>
      <c r="F61" s="144"/>
    </row>
    <row r="62" spans="1:6" x14ac:dyDescent="0.25">
      <c r="A62" s="39" t="s">
        <v>100</v>
      </c>
      <c r="B62" s="298" t="s">
        <v>119</v>
      </c>
      <c r="C62" s="298"/>
      <c r="D62" s="299"/>
      <c r="E62" s="64">
        <v>0</v>
      </c>
      <c r="F62" s="35"/>
    </row>
    <row r="63" spans="1:6" x14ac:dyDescent="0.25">
      <c r="A63" s="39" t="s">
        <v>120</v>
      </c>
      <c r="B63" s="65" t="s">
        <v>121</v>
      </c>
      <c r="C63" s="65"/>
      <c r="D63" s="66"/>
      <c r="E63" s="64">
        <v>0</v>
      </c>
      <c r="F63" s="35"/>
    </row>
    <row r="64" spans="1:6" ht="15" thickBot="1" x14ac:dyDescent="0.35">
      <c r="A64" s="68" t="s">
        <v>100</v>
      </c>
      <c r="B64" s="69" t="s">
        <v>122</v>
      </c>
      <c r="C64" s="69"/>
      <c r="D64" s="70"/>
      <c r="E64" s="71">
        <v>0</v>
      </c>
    </row>
    <row r="65" spans="1:5" ht="15" thickBot="1" x14ac:dyDescent="0.35">
      <c r="A65" s="300" t="s">
        <v>123</v>
      </c>
      <c r="B65" s="301" t="s">
        <v>123</v>
      </c>
      <c r="C65" s="301"/>
      <c r="D65" s="301"/>
      <c r="E65" s="72">
        <f>SUM(E57:E64)</f>
        <v>846.3</v>
      </c>
    </row>
    <row r="66" spans="1:5" x14ac:dyDescent="0.3">
      <c r="A66" s="93" t="s">
        <v>124</v>
      </c>
      <c r="B66" s="187"/>
      <c r="C66" s="187"/>
      <c r="D66" s="187"/>
      <c r="E66" s="92"/>
    </row>
    <row r="67" spans="1:5" ht="23.25" customHeight="1" x14ac:dyDescent="0.3">
      <c r="A67" s="302" t="s">
        <v>125</v>
      </c>
      <c r="B67" s="302"/>
      <c r="C67" s="302"/>
      <c r="D67" s="302"/>
      <c r="E67" s="302"/>
    </row>
    <row r="68" spans="1:5" ht="42.75" customHeight="1" x14ac:dyDescent="0.2">
      <c r="A68" s="303" t="s">
        <v>192</v>
      </c>
      <c r="B68" s="303"/>
      <c r="C68" s="303"/>
      <c r="D68" s="303"/>
      <c r="E68" s="303"/>
    </row>
    <row r="69" spans="1:5" ht="151.80000000000001" customHeight="1" x14ac:dyDescent="0.3">
      <c r="A69" s="304" t="s">
        <v>270</v>
      </c>
      <c r="B69" s="304"/>
      <c r="C69" s="304"/>
      <c r="D69" s="304"/>
      <c r="E69" s="304"/>
    </row>
    <row r="70" spans="1:5" ht="27.6" customHeight="1" thickBot="1" x14ac:dyDescent="0.35">
      <c r="A70" s="304" t="s">
        <v>271</v>
      </c>
      <c r="B70" s="304"/>
      <c r="C70" s="304"/>
      <c r="D70" s="304"/>
      <c r="E70" s="304"/>
    </row>
    <row r="71" spans="1:5" ht="15" thickBot="1" x14ac:dyDescent="0.35">
      <c r="A71" s="285" t="s">
        <v>126</v>
      </c>
      <c r="B71" s="286"/>
      <c r="C71" s="286"/>
      <c r="D71" s="286"/>
      <c r="E71" s="287"/>
    </row>
    <row r="72" spans="1:5" ht="15" thickBot="1" x14ac:dyDescent="0.35">
      <c r="A72" s="76">
        <v>2</v>
      </c>
      <c r="B72" s="269" t="s">
        <v>127</v>
      </c>
      <c r="C72" s="270"/>
      <c r="D72" s="271"/>
      <c r="E72" s="77" t="s">
        <v>128</v>
      </c>
    </row>
    <row r="73" spans="1:5" ht="15" thickBot="1" x14ac:dyDescent="0.35">
      <c r="A73" s="78" t="s">
        <v>81</v>
      </c>
      <c r="B73" s="272" t="s">
        <v>82</v>
      </c>
      <c r="C73" s="273"/>
      <c r="D73" s="274"/>
      <c r="E73" s="79">
        <f>E37</f>
        <v>1751.1</v>
      </c>
    </row>
    <row r="74" spans="1:5" ht="15" thickBot="1" x14ac:dyDescent="0.35">
      <c r="A74" s="78" t="s">
        <v>93</v>
      </c>
      <c r="B74" s="272" t="s">
        <v>94</v>
      </c>
      <c r="C74" s="273"/>
      <c r="D74" s="274"/>
      <c r="E74" s="79">
        <f>E51</f>
        <v>2361.25</v>
      </c>
    </row>
    <row r="75" spans="1:5" ht="15" thickBot="1" x14ac:dyDescent="0.35">
      <c r="A75" s="78" t="s">
        <v>109</v>
      </c>
      <c r="B75" s="279" t="s">
        <v>110</v>
      </c>
      <c r="C75" s="280"/>
      <c r="D75" s="281"/>
      <c r="E75" s="79">
        <f>E65</f>
        <v>846.3</v>
      </c>
    </row>
    <row r="76" spans="1:5" ht="15" thickBot="1" x14ac:dyDescent="0.35">
      <c r="A76" s="269" t="s">
        <v>129</v>
      </c>
      <c r="B76" s="270"/>
      <c r="C76" s="270"/>
      <c r="D76" s="271"/>
      <c r="E76" s="80">
        <f>SUM(E73:E75)</f>
        <v>4958.6500000000005</v>
      </c>
    </row>
    <row r="77" spans="1:5" ht="15" thickBot="1" x14ac:dyDescent="0.35">
      <c r="A77" s="285" t="s">
        <v>130</v>
      </c>
      <c r="B77" s="286"/>
      <c r="C77" s="286"/>
      <c r="D77" s="286"/>
      <c r="E77" s="287"/>
    </row>
    <row r="78" spans="1:5" ht="15" thickBot="1" x14ac:dyDescent="0.35">
      <c r="A78" s="76">
        <v>3</v>
      </c>
      <c r="B78" s="276" t="s">
        <v>131</v>
      </c>
      <c r="C78" s="278"/>
      <c r="D78" s="81" t="s">
        <v>132</v>
      </c>
      <c r="E78" s="77" t="s">
        <v>128</v>
      </c>
    </row>
    <row r="79" spans="1:5" ht="15" thickBot="1" x14ac:dyDescent="0.35">
      <c r="A79" s="78" t="s">
        <v>133</v>
      </c>
      <c r="B79" s="282" t="s">
        <v>134</v>
      </c>
      <c r="C79" s="283"/>
      <c r="D79" s="82">
        <v>8.0000000000000004E-4</v>
      </c>
      <c r="E79" s="79">
        <f t="shared" ref="E79:E84" si="1">D79*$E$28</f>
        <v>5.0120960000000006</v>
      </c>
    </row>
    <row r="80" spans="1:5" ht="15" thickBot="1" x14ac:dyDescent="0.35">
      <c r="A80" s="78" t="s">
        <v>135</v>
      </c>
      <c r="B80" s="282" t="s">
        <v>136</v>
      </c>
      <c r="C80" s="283"/>
      <c r="D80" s="82">
        <v>3.6666666666666667E-4</v>
      </c>
      <c r="E80" s="79">
        <f t="shared" si="1"/>
        <v>2.2972106666666665</v>
      </c>
    </row>
    <row r="81" spans="1:6" ht="27" customHeight="1" thickBot="1" x14ac:dyDescent="0.35">
      <c r="A81" s="78" t="s">
        <v>87</v>
      </c>
      <c r="B81" s="282" t="s">
        <v>137</v>
      </c>
      <c r="C81" s="283"/>
      <c r="D81" s="107">
        <v>3.44E-2</v>
      </c>
      <c r="E81" s="79">
        <f t="shared" si="1"/>
        <v>215.520128</v>
      </c>
    </row>
    <row r="82" spans="1:6" ht="15" thickBot="1" x14ac:dyDescent="0.35">
      <c r="A82" s="78" t="s">
        <v>55</v>
      </c>
      <c r="B82" s="282" t="s">
        <v>138</v>
      </c>
      <c r="C82" s="283"/>
      <c r="D82" s="82">
        <v>1.9E-3</v>
      </c>
      <c r="E82" s="79">
        <f t="shared" si="1"/>
        <v>11.903727999999999</v>
      </c>
    </row>
    <row r="83" spans="1:6" ht="26.25" customHeight="1" thickBot="1" x14ac:dyDescent="0.3">
      <c r="A83" s="78" t="s">
        <v>117</v>
      </c>
      <c r="B83" s="282" t="s">
        <v>139</v>
      </c>
      <c r="C83" s="283"/>
      <c r="D83" s="82">
        <f>D82*D51</f>
        <v>6.9919999999999997E-4</v>
      </c>
      <c r="E83" s="79">
        <f t="shared" si="1"/>
        <v>4.380571904</v>
      </c>
      <c r="F83" s="35"/>
    </row>
    <row r="84" spans="1:6" ht="15" thickBot="1" x14ac:dyDescent="0.3">
      <c r="A84" s="78" t="s">
        <v>140</v>
      </c>
      <c r="B84" s="116" t="s">
        <v>141</v>
      </c>
      <c r="C84" s="117"/>
      <c r="D84" s="107">
        <v>5.9999999999999995E-4</v>
      </c>
      <c r="E84" s="79">
        <f t="shared" si="1"/>
        <v>3.7590719999999997</v>
      </c>
      <c r="F84" s="35"/>
    </row>
    <row r="85" spans="1:6" ht="15" thickBot="1" x14ac:dyDescent="0.3">
      <c r="A85" s="269" t="s">
        <v>129</v>
      </c>
      <c r="B85" s="270"/>
      <c r="C85" s="271"/>
      <c r="D85" s="83">
        <v>7.1199999999999999E-2</v>
      </c>
      <c r="E85" s="84">
        <f>ROUND(SUM(E79:E84),2)</f>
        <v>242.87</v>
      </c>
      <c r="F85" s="35"/>
    </row>
    <row r="86" spans="1:6" ht="28.5" customHeight="1" thickBot="1" x14ac:dyDescent="0.3">
      <c r="A86" s="290" t="s">
        <v>142</v>
      </c>
      <c r="B86" s="290"/>
      <c r="C86" s="290"/>
      <c r="D86" s="290"/>
      <c r="E86" s="290"/>
      <c r="F86" s="35"/>
    </row>
    <row r="87" spans="1:6" ht="15" thickBot="1" x14ac:dyDescent="0.3">
      <c r="A87" s="285" t="s">
        <v>143</v>
      </c>
      <c r="B87" s="286"/>
      <c r="C87" s="286"/>
      <c r="D87" s="286"/>
      <c r="E87" s="287"/>
      <c r="F87" s="35"/>
    </row>
    <row r="88" spans="1:6" ht="15" thickBot="1" x14ac:dyDescent="0.3">
      <c r="A88" s="269" t="s">
        <v>144</v>
      </c>
      <c r="B88" s="270"/>
      <c r="C88" s="270"/>
      <c r="D88" s="270"/>
      <c r="E88" s="271"/>
      <c r="F88" s="35"/>
    </row>
    <row r="89" spans="1:6" ht="15" thickBot="1" x14ac:dyDescent="0.3">
      <c r="A89" s="76" t="s">
        <v>145</v>
      </c>
      <c r="B89" s="269" t="s">
        <v>146</v>
      </c>
      <c r="C89" s="271"/>
      <c r="D89" s="76" t="s">
        <v>132</v>
      </c>
      <c r="E89" s="77" t="s">
        <v>128</v>
      </c>
      <c r="F89" s="35"/>
    </row>
    <row r="90" spans="1:6" ht="15" thickBot="1" x14ac:dyDescent="0.3">
      <c r="A90" s="78" t="s">
        <v>133</v>
      </c>
      <c r="B90" s="282" t="s">
        <v>147</v>
      </c>
      <c r="C90" s="283"/>
      <c r="D90" s="85"/>
      <c r="E90" s="86">
        <f t="shared" ref="E90:E95" si="2">D90*$E$28</f>
        <v>0</v>
      </c>
      <c r="F90" s="35"/>
    </row>
    <row r="91" spans="1:6" ht="15" thickBot="1" x14ac:dyDescent="0.3">
      <c r="A91" s="78" t="s">
        <v>135</v>
      </c>
      <c r="B91" s="282" t="s">
        <v>148</v>
      </c>
      <c r="C91" s="283"/>
      <c r="D91" s="85">
        <v>4.0000000000000002E-4</v>
      </c>
      <c r="E91" s="86">
        <f t="shared" si="2"/>
        <v>2.5060480000000003</v>
      </c>
      <c r="F91" s="35"/>
    </row>
    <row r="92" spans="1:6" ht="15" thickBot="1" x14ac:dyDescent="0.3">
      <c r="A92" s="78" t="s">
        <v>87</v>
      </c>
      <c r="B92" s="282" t="s">
        <v>149</v>
      </c>
      <c r="C92" s="283"/>
      <c r="D92" s="85">
        <v>2.0000000000000001E-4</v>
      </c>
      <c r="E92" s="86">
        <f t="shared" si="2"/>
        <v>1.2530240000000001</v>
      </c>
      <c r="F92" s="35"/>
    </row>
    <row r="93" spans="1:6" ht="15" thickBot="1" x14ac:dyDescent="0.3">
      <c r="A93" s="78" t="s">
        <v>55</v>
      </c>
      <c r="B93" s="282" t="s">
        <v>150</v>
      </c>
      <c r="C93" s="283"/>
      <c r="D93" s="85">
        <v>2.9999999999999997E-4</v>
      </c>
      <c r="E93" s="86">
        <f t="shared" si="2"/>
        <v>1.8795359999999999</v>
      </c>
      <c r="F93" s="35"/>
    </row>
    <row r="94" spans="1:6" ht="15" thickBot="1" x14ac:dyDescent="0.3">
      <c r="A94" s="78" t="s">
        <v>117</v>
      </c>
      <c r="B94" s="282" t="s">
        <v>151</v>
      </c>
      <c r="C94" s="283"/>
      <c r="D94" s="85">
        <v>4.0000000000000002E-4</v>
      </c>
      <c r="E94" s="86">
        <f t="shared" si="2"/>
        <v>2.5060480000000003</v>
      </c>
      <c r="F94" s="35"/>
    </row>
    <row r="95" spans="1:6" ht="15" thickBot="1" x14ac:dyDescent="0.35">
      <c r="A95" s="78" t="s">
        <v>140</v>
      </c>
      <c r="B95" s="282" t="s">
        <v>152</v>
      </c>
      <c r="C95" s="283"/>
      <c r="D95" s="153">
        <v>4.0000000000000002E-4</v>
      </c>
      <c r="E95" s="86">
        <f t="shared" si="2"/>
        <v>2.5060480000000003</v>
      </c>
      <c r="F95" s="110" t="s">
        <v>153</v>
      </c>
    </row>
    <row r="96" spans="1:6" ht="15" thickBot="1" x14ac:dyDescent="0.3">
      <c r="A96" s="269" t="s">
        <v>89</v>
      </c>
      <c r="B96" s="270"/>
      <c r="C96" s="31"/>
      <c r="D96" s="87">
        <v>1.2E-2</v>
      </c>
      <c r="E96" s="84">
        <f>SUM(E90:E95)</f>
        <v>10.650704000000001</v>
      </c>
      <c r="F96" s="35"/>
    </row>
    <row r="97" spans="1:6" ht="27.75" customHeight="1" thickBot="1" x14ac:dyDescent="0.3">
      <c r="A97" s="289" t="s">
        <v>154</v>
      </c>
      <c r="B97" s="289"/>
      <c r="C97" s="289"/>
      <c r="D97" s="289"/>
      <c r="E97" s="289"/>
      <c r="F97" s="35"/>
    </row>
    <row r="98" spans="1:6" ht="15" thickBot="1" x14ac:dyDescent="0.3">
      <c r="A98" s="285" t="s">
        <v>155</v>
      </c>
      <c r="B98" s="286"/>
      <c r="C98" s="286"/>
      <c r="D98" s="286"/>
      <c r="E98" s="287"/>
      <c r="F98" s="35"/>
    </row>
    <row r="99" spans="1:6" ht="15" thickBot="1" x14ac:dyDescent="0.35">
      <c r="A99" s="76" t="s">
        <v>156</v>
      </c>
      <c r="B99" s="269" t="s">
        <v>157</v>
      </c>
      <c r="C99" s="270"/>
      <c r="D99" s="271"/>
      <c r="E99" s="77" t="s">
        <v>128</v>
      </c>
    </row>
    <row r="100" spans="1:6" ht="15" thickBot="1" x14ac:dyDescent="0.35">
      <c r="A100" s="78" t="s">
        <v>133</v>
      </c>
      <c r="B100" s="279" t="s">
        <v>158</v>
      </c>
      <c r="C100" s="280"/>
      <c r="D100" s="281"/>
      <c r="E100" s="79">
        <v>0</v>
      </c>
    </row>
    <row r="101" spans="1:6" ht="15" thickBot="1" x14ac:dyDescent="0.35">
      <c r="A101" s="269" t="s">
        <v>129</v>
      </c>
      <c r="B101" s="270"/>
      <c r="C101" s="270"/>
      <c r="D101" s="271"/>
      <c r="E101" s="79">
        <v>0</v>
      </c>
    </row>
    <row r="102" spans="1:6" ht="15" thickBot="1" x14ac:dyDescent="0.35">
      <c r="A102" s="73"/>
      <c r="B102" s="35"/>
      <c r="C102" s="35"/>
      <c r="D102" s="74"/>
      <c r="E102" s="75"/>
    </row>
    <row r="103" spans="1:6" ht="15" thickBot="1" x14ac:dyDescent="0.35">
      <c r="A103" s="285" t="s">
        <v>159</v>
      </c>
      <c r="B103" s="286"/>
      <c r="C103" s="286"/>
      <c r="D103" s="286"/>
      <c r="E103" s="287"/>
    </row>
    <row r="104" spans="1:6" ht="15" thickBot="1" x14ac:dyDescent="0.35">
      <c r="A104" s="76">
        <v>4</v>
      </c>
      <c r="B104" s="269" t="s">
        <v>160</v>
      </c>
      <c r="C104" s="270"/>
      <c r="D104" s="271"/>
      <c r="E104" s="77" t="s">
        <v>128</v>
      </c>
    </row>
    <row r="105" spans="1:6" ht="15" thickBot="1" x14ac:dyDescent="0.35">
      <c r="A105" s="78" t="s">
        <v>145</v>
      </c>
      <c r="B105" s="279" t="s">
        <v>146</v>
      </c>
      <c r="C105" s="280"/>
      <c r="D105" s="281"/>
      <c r="E105" s="79">
        <f>E96</f>
        <v>10.650704000000001</v>
      </c>
    </row>
    <row r="106" spans="1:6" ht="15" thickBot="1" x14ac:dyDescent="0.35">
      <c r="A106" s="78" t="s">
        <v>156</v>
      </c>
      <c r="B106" s="279" t="s">
        <v>157</v>
      </c>
      <c r="C106" s="280"/>
      <c r="D106" s="281"/>
      <c r="E106" s="79">
        <v>0</v>
      </c>
    </row>
    <row r="107" spans="1:6" ht="15" thickBot="1" x14ac:dyDescent="0.35">
      <c r="A107" s="269" t="s">
        <v>129</v>
      </c>
      <c r="B107" s="270"/>
      <c r="C107" s="270"/>
      <c r="D107" s="271"/>
      <c r="E107" s="84">
        <f>SUM(E105:E106)</f>
        <v>10.650704000000001</v>
      </c>
    </row>
    <row r="108" spans="1:6" ht="15" thickBot="1" x14ac:dyDescent="0.35">
      <c r="A108" s="73"/>
      <c r="B108" s="35"/>
      <c r="C108" s="35"/>
      <c r="D108" s="74"/>
      <c r="E108" s="75"/>
    </row>
    <row r="109" spans="1:6" ht="15" thickBot="1" x14ac:dyDescent="0.35">
      <c r="A109" s="285" t="s">
        <v>161</v>
      </c>
      <c r="B109" s="286"/>
      <c r="C109" s="286"/>
      <c r="D109" s="286"/>
      <c r="E109" s="287"/>
    </row>
    <row r="110" spans="1:6" ht="15" thickBot="1" x14ac:dyDescent="0.35">
      <c r="A110" s="76">
        <v>5</v>
      </c>
      <c r="B110" s="269" t="s">
        <v>162</v>
      </c>
      <c r="C110" s="270"/>
      <c r="D110" s="271"/>
      <c r="E110" s="77" t="s">
        <v>128</v>
      </c>
    </row>
    <row r="111" spans="1:6" ht="15" thickBot="1" x14ac:dyDescent="0.35">
      <c r="A111" s="78" t="s">
        <v>133</v>
      </c>
      <c r="B111" s="279" t="s">
        <v>163</v>
      </c>
      <c r="C111" s="280"/>
      <c r="D111" s="281"/>
      <c r="E111" s="79">
        <v>0</v>
      </c>
    </row>
    <row r="112" spans="1:6" ht="15" thickBot="1" x14ac:dyDescent="0.35">
      <c r="A112" s="78" t="s">
        <v>135</v>
      </c>
      <c r="B112" s="279" t="s">
        <v>164</v>
      </c>
      <c r="C112" s="280"/>
      <c r="D112" s="281"/>
      <c r="E112" s="79">
        <v>0</v>
      </c>
    </row>
    <row r="113" spans="1:6" ht="15" thickBot="1" x14ac:dyDescent="0.35">
      <c r="A113" s="78" t="s">
        <v>87</v>
      </c>
      <c r="B113" s="279" t="s">
        <v>165</v>
      </c>
      <c r="C113" s="280"/>
      <c r="D113" s="281"/>
      <c r="E113" s="79">
        <v>0</v>
      </c>
    </row>
    <row r="114" spans="1:6" ht="15" thickBot="1" x14ac:dyDescent="0.35">
      <c r="A114" s="78" t="s">
        <v>55</v>
      </c>
      <c r="B114" s="279" t="s">
        <v>166</v>
      </c>
      <c r="C114" s="280"/>
      <c r="D114" s="281"/>
      <c r="E114" s="79">
        <v>0</v>
      </c>
    </row>
    <row r="115" spans="1:6" ht="15" thickBot="1" x14ac:dyDescent="0.3">
      <c r="A115" s="109" t="s">
        <v>117</v>
      </c>
      <c r="B115" s="279" t="s">
        <v>167</v>
      </c>
      <c r="C115" s="280"/>
      <c r="D115" s="288"/>
      <c r="E115" s="79">
        <v>0</v>
      </c>
      <c r="F115" s="35"/>
    </row>
    <row r="116" spans="1:6" ht="15" thickBot="1" x14ac:dyDescent="0.3">
      <c r="A116" s="269" t="s">
        <v>89</v>
      </c>
      <c r="B116" s="270"/>
      <c r="C116" s="270"/>
      <c r="D116" s="271"/>
      <c r="E116" s="80">
        <f>SUM(E111:E115)</f>
        <v>0</v>
      </c>
      <c r="F116" s="35"/>
    </row>
    <row r="117" spans="1:6" ht="15" thickBot="1" x14ac:dyDescent="0.35">
      <c r="A117" s="73"/>
      <c r="B117" s="35"/>
      <c r="C117" s="35"/>
      <c r="D117" s="74"/>
      <c r="E117" s="75"/>
      <c r="F117" s="35"/>
    </row>
    <row r="118" spans="1:6" ht="15" thickBot="1" x14ac:dyDescent="0.3">
      <c r="A118" s="285" t="s">
        <v>168</v>
      </c>
      <c r="B118" s="286"/>
      <c r="C118" s="286"/>
      <c r="D118" s="286"/>
      <c r="E118" s="287"/>
      <c r="F118" s="35"/>
    </row>
    <row r="119" spans="1:6" ht="15" thickBot="1" x14ac:dyDescent="0.3">
      <c r="A119" s="76">
        <v>6</v>
      </c>
      <c r="B119" s="269" t="s">
        <v>169</v>
      </c>
      <c r="C119" s="271"/>
      <c r="D119" s="30" t="s">
        <v>132</v>
      </c>
      <c r="E119" s="77" t="s">
        <v>128</v>
      </c>
      <c r="F119" s="35"/>
    </row>
    <row r="120" spans="1:6" ht="15" thickBot="1" x14ac:dyDescent="0.3">
      <c r="A120" s="78" t="s">
        <v>133</v>
      </c>
      <c r="B120" s="282" t="s">
        <v>170</v>
      </c>
      <c r="C120" s="283"/>
      <c r="D120" s="85">
        <v>1E-4</v>
      </c>
      <c r="E120" s="79">
        <f>D120*E138</f>
        <v>1.1477290704000001</v>
      </c>
      <c r="F120" s="35"/>
    </row>
    <row r="121" spans="1:6" ht="15" thickBot="1" x14ac:dyDescent="0.3">
      <c r="A121" s="78" t="s">
        <v>135</v>
      </c>
      <c r="B121" s="282" t="s">
        <v>171</v>
      </c>
      <c r="C121" s="283"/>
      <c r="D121" s="85">
        <v>-1.3848441057315485E-2</v>
      </c>
      <c r="E121" s="79">
        <f>D121*(E138+E120)</f>
        <v>-158.95847807040016</v>
      </c>
      <c r="F121" s="35"/>
    </row>
    <row r="122" spans="1:6" ht="15" thickBot="1" x14ac:dyDescent="0.35">
      <c r="A122" s="78" t="s">
        <v>87</v>
      </c>
      <c r="B122" s="282" t="s">
        <v>172</v>
      </c>
      <c r="C122" s="283"/>
      <c r="D122" s="85">
        <f>D123+D124+D125</f>
        <v>8.6499999999999994E-2</v>
      </c>
      <c r="E122" s="79">
        <f>((E120+E121+E138)/(1-D122))*D122</f>
        <v>1071.8500450000001</v>
      </c>
      <c r="F122" s="99"/>
    </row>
    <row r="123" spans="1:6" ht="15" thickBot="1" x14ac:dyDescent="0.3">
      <c r="A123" s="78"/>
      <c r="B123" s="282" t="s">
        <v>173</v>
      </c>
      <c r="C123" s="283"/>
      <c r="D123" s="85">
        <v>3.6499999999999998E-2</v>
      </c>
      <c r="E123" s="79"/>
      <c r="F123" s="35"/>
    </row>
    <row r="124" spans="1:6" ht="15" thickBot="1" x14ac:dyDescent="0.3">
      <c r="A124" s="78"/>
      <c r="B124" s="282" t="s">
        <v>269</v>
      </c>
      <c r="C124" s="283"/>
      <c r="D124" s="146">
        <v>0</v>
      </c>
      <c r="E124" s="79">
        <f>D124*E140</f>
        <v>0</v>
      </c>
      <c r="F124" s="145"/>
    </row>
    <row r="125" spans="1:6" ht="15" thickBot="1" x14ac:dyDescent="0.3">
      <c r="A125" s="78"/>
      <c r="B125" s="282" t="s">
        <v>264</v>
      </c>
      <c r="C125" s="283"/>
      <c r="D125" s="151">
        <v>0.05</v>
      </c>
      <c r="E125" s="152">
        <f>($E$138+$E$120+$E$121)/(1-$D$122)*D125</f>
        <v>619.56650000000013</v>
      </c>
      <c r="F125" s="35"/>
    </row>
    <row r="126" spans="1:6" ht="15" thickBot="1" x14ac:dyDescent="0.3">
      <c r="A126" s="269" t="s">
        <v>89</v>
      </c>
      <c r="B126" s="270"/>
      <c r="C126" s="271"/>
      <c r="D126" s="87">
        <f>SUM(D120:D122)</f>
        <v>7.2751558942684508E-2</v>
      </c>
      <c r="E126" s="77">
        <f>SUM(E120,E121,E122)</f>
        <v>914.03929599999992</v>
      </c>
      <c r="F126" s="35"/>
    </row>
    <row r="127" spans="1:6" x14ac:dyDescent="0.3">
      <c r="A127" s="93" t="s">
        <v>174</v>
      </c>
      <c r="B127" s="35"/>
      <c r="C127" s="35"/>
      <c r="D127" s="74"/>
      <c r="E127" s="75"/>
      <c r="F127" s="35"/>
    </row>
    <row r="128" spans="1:6" x14ac:dyDescent="0.25">
      <c r="A128" s="284" t="s">
        <v>175</v>
      </c>
      <c r="B128" s="284"/>
      <c r="C128" s="284"/>
      <c r="D128" s="284"/>
      <c r="E128" s="284"/>
      <c r="F128" s="35"/>
    </row>
    <row r="129" spans="1:6" x14ac:dyDescent="0.3">
      <c r="A129" s="93" t="s">
        <v>176</v>
      </c>
      <c r="B129" s="35"/>
      <c r="C129" s="35"/>
      <c r="D129" s="74"/>
      <c r="E129" s="75"/>
      <c r="F129" s="35"/>
    </row>
    <row r="130" spans="1:6" ht="15" thickBot="1" x14ac:dyDescent="0.35">
      <c r="A130" s="73"/>
      <c r="B130" s="35"/>
      <c r="C130" s="35"/>
      <c r="D130" s="74"/>
      <c r="E130" s="75"/>
      <c r="F130" s="35"/>
    </row>
    <row r="131" spans="1:6" ht="15" thickBot="1" x14ac:dyDescent="0.35">
      <c r="A131" s="285" t="s">
        <v>177</v>
      </c>
      <c r="B131" s="286"/>
      <c r="C131" s="286"/>
      <c r="D131" s="286"/>
      <c r="E131" s="287"/>
    </row>
    <row r="132" spans="1:6" ht="15" thickBot="1" x14ac:dyDescent="0.35">
      <c r="A132" s="76"/>
      <c r="B132" s="276" t="s">
        <v>178</v>
      </c>
      <c r="C132" s="277"/>
      <c r="D132" s="278"/>
      <c r="E132" s="77" t="s">
        <v>128</v>
      </c>
    </row>
    <row r="133" spans="1:6" ht="15" thickBot="1" x14ac:dyDescent="0.35">
      <c r="A133" s="88" t="s">
        <v>133</v>
      </c>
      <c r="B133" s="272" t="s">
        <v>63</v>
      </c>
      <c r="C133" s="273"/>
      <c r="D133" s="274"/>
      <c r="E133" s="79">
        <f>E28</f>
        <v>6265.12</v>
      </c>
    </row>
    <row r="134" spans="1:6" ht="15" thickBot="1" x14ac:dyDescent="0.35">
      <c r="A134" s="88" t="s">
        <v>135</v>
      </c>
      <c r="B134" s="279" t="s">
        <v>79</v>
      </c>
      <c r="C134" s="280"/>
      <c r="D134" s="281"/>
      <c r="E134" s="79">
        <f>E76</f>
        <v>4958.6500000000005</v>
      </c>
    </row>
    <row r="135" spans="1:6" ht="15" thickBot="1" x14ac:dyDescent="0.35">
      <c r="A135" s="88" t="s">
        <v>87</v>
      </c>
      <c r="B135" s="279" t="s">
        <v>130</v>
      </c>
      <c r="C135" s="280"/>
      <c r="D135" s="281"/>
      <c r="E135" s="79">
        <f>E85</f>
        <v>242.87</v>
      </c>
    </row>
    <row r="136" spans="1:6" ht="15" thickBot="1" x14ac:dyDescent="0.35">
      <c r="A136" s="88" t="s">
        <v>55</v>
      </c>
      <c r="B136" s="279" t="s">
        <v>143</v>
      </c>
      <c r="C136" s="280"/>
      <c r="D136" s="281"/>
      <c r="E136" s="79">
        <f>E96</f>
        <v>10.650704000000001</v>
      </c>
    </row>
    <row r="137" spans="1:6" ht="15" thickBot="1" x14ac:dyDescent="0.35">
      <c r="A137" s="88" t="s">
        <v>117</v>
      </c>
      <c r="B137" s="279" t="s">
        <v>161</v>
      </c>
      <c r="C137" s="280"/>
      <c r="D137" s="281"/>
      <c r="E137" s="79">
        <f>E116</f>
        <v>0</v>
      </c>
    </row>
    <row r="138" spans="1:6" ht="15" thickBot="1" x14ac:dyDescent="0.35">
      <c r="A138" s="269" t="s">
        <v>179</v>
      </c>
      <c r="B138" s="270"/>
      <c r="C138" s="270"/>
      <c r="D138" s="271"/>
      <c r="E138" s="79">
        <f>SUM(E133:E137)</f>
        <v>11477.290704000001</v>
      </c>
    </row>
    <row r="139" spans="1:6" ht="15" thickBot="1" x14ac:dyDescent="0.35">
      <c r="A139" s="88" t="s">
        <v>140</v>
      </c>
      <c r="B139" s="272" t="s">
        <v>180</v>
      </c>
      <c r="C139" s="273"/>
      <c r="D139" s="274"/>
      <c r="E139" s="89">
        <f>E126</f>
        <v>914.03929599999992</v>
      </c>
    </row>
    <row r="140" spans="1:6" ht="15" thickBot="1" x14ac:dyDescent="0.35">
      <c r="A140" s="269" t="s">
        <v>181</v>
      </c>
      <c r="B140" s="270"/>
      <c r="C140" s="270"/>
      <c r="D140" s="271"/>
      <c r="E140" s="90">
        <f>SUM(E138:E139)</f>
        <v>12391.330000000002</v>
      </c>
    </row>
    <row r="141" spans="1:6" x14ac:dyDescent="0.2">
      <c r="A141" s="275"/>
      <c r="B141" s="275"/>
      <c r="C141" s="275"/>
      <c r="D141" s="275"/>
      <c r="E141" s="275"/>
    </row>
    <row r="142" spans="1:6" x14ac:dyDescent="0.25">
      <c r="A142" s="35"/>
      <c r="B142" s="35"/>
      <c r="C142" s="35"/>
      <c r="D142" s="35"/>
      <c r="E142" s="185">
        <f>780654.03/63</f>
        <v>12391.33380952381</v>
      </c>
    </row>
    <row r="143" spans="1:6" x14ac:dyDescent="0.25">
      <c r="A143" s="35"/>
      <c r="B143" s="35"/>
      <c r="C143" s="35"/>
      <c r="D143" s="35"/>
      <c r="E143" s="186">
        <f>E142*63</f>
        <v>780654.03</v>
      </c>
    </row>
    <row r="145" spans="1:5" x14ac:dyDescent="0.25">
      <c r="A145" s="35"/>
      <c r="B145" s="35"/>
      <c r="C145" s="35"/>
      <c r="D145" s="35"/>
      <c r="E145" s="35"/>
    </row>
    <row r="146" spans="1:5" x14ac:dyDescent="0.25">
      <c r="A146" s="35"/>
      <c r="B146" s="35"/>
      <c r="C146" s="35"/>
      <c r="D146" s="35"/>
      <c r="E146" s="35"/>
    </row>
  </sheetData>
  <mergeCells count="121">
    <mergeCell ref="A7:E7"/>
    <mergeCell ref="A8:E8"/>
    <mergeCell ref="B9:D9"/>
    <mergeCell ref="B10:D10"/>
    <mergeCell ref="B11:D11"/>
    <mergeCell ref="B12:D12"/>
    <mergeCell ref="A1:E1"/>
    <mergeCell ref="A2:E2"/>
    <mergeCell ref="A3:E3"/>
    <mergeCell ref="A4:E4"/>
    <mergeCell ref="A5:E5"/>
    <mergeCell ref="A6:E6"/>
    <mergeCell ref="A19:E19"/>
    <mergeCell ref="B20:D20"/>
    <mergeCell ref="B21:D21"/>
    <mergeCell ref="B22:C22"/>
    <mergeCell ref="B23:D23"/>
    <mergeCell ref="B24:C24"/>
    <mergeCell ref="A13:E13"/>
    <mergeCell ref="B14:C14"/>
    <mergeCell ref="D14:E14"/>
    <mergeCell ref="B15:D15"/>
    <mergeCell ref="B16:D16"/>
    <mergeCell ref="B18:D18"/>
    <mergeCell ref="B33:C33"/>
    <mergeCell ref="B34:C34"/>
    <mergeCell ref="A35:C35"/>
    <mergeCell ref="B36:C36"/>
    <mergeCell ref="A37:D37"/>
    <mergeCell ref="A38:E38"/>
    <mergeCell ref="B25:D25"/>
    <mergeCell ref="B26:D26"/>
    <mergeCell ref="B27:D27"/>
    <mergeCell ref="A28:D28"/>
    <mergeCell ref="A30:E30"/>
    <mergeCell ref="A31:E31"/>
    <mergeCell ref="B45:C45"/>
    <mergeCell ref="B46:C46"/>
    <mergeCell ref="B47:C47"/>
    <mergeCell ref="B48:C48"/>
    <mergeCell ref="B49:C49"/>
    <mergeCell ref="B50:C50"/>
    <mergeCell ref="A39:E39"/>
    <mergeCell ref="A40:E40"/>
    <mergeCell ref="A41:E41"/>
    <mergeCell ref="B42:C42"/>
    <mergeCell ref="B43:C43"/>
    <mergeCell ref="B44:C44"/>
    <mergeCell ref="A71:E71"/>
    <mergeCell ref="B72:D72"/>
    <mergeCell ref="B73:D73"/>
    <mergeCell ref="B74:D74"/>
    <mergeCell ref="B75:D75"/>
    <mergeCell ref="A76:D76"/>
    <mergeCell ref="A51:C51"/>
    <mergeCell ref="A55:E55"/>
    <mergeCell ref="B61:D61"/>
    <mergeCell ref="B62:D62"/>
    <mergeCell ref="A65:D65"/>
    <mergeCell ref="A67:E67"/>
    <mergeCell ref="A68:E68"/>
    <mergeCell ref="A69:E69"/>
    <mergeCell ref="A70:E70"/>
    <mergeCell ref="B83:C83"/>
    <mergeCell ref="A85:C85"/>
    <mergeCell ref="A86:E86"/>
    <mergeCell ref="A87:E87"/>
    <mergeCell ref="A88:E88"/>
    <mergeCell ref="B89:C89"/>
    <mergeCell ref="A77:E77"/>
    <mergeCell ref="B78:C78"/>
    <mergeCell ref="B79:C79"/>
    <mergeCell ref="B80:C80"/>
    <mergeCell ref="B81:C81"/>
    <mergeCell ref="B82:C82"/>
    <mergeCell ref="A96:B96"/>
    <mergeCell ref="A97:E97"/>
    <mergeCell ref="A98:E98"/>
    <mergeCell ref="B99:D99"/>
    <mergeCell ref="B100:D100"/>
    <mergeCell ref="A101:D101"/>
    <mergeCell ref="B90:C90"/>
    <mergeCell ref="B91:C91"/>
    <mergeCell ref="B92:C92"/>
    <mergeCell ref="B93:C93"/>
    <mergeCell ref="B94:C94"/>
    <mergeCell ref="B95:C95"/>
    <mergeCell ref="B110:D110"/>
    <mergeCell ref="B111:D111"/>
    <mergeCell ref="B112:D112"/>
    <mergeCell ref="B113:D113"/>
    <mergeCell ref="B114:D114"/>
    <mergeCell ref="B115:D115"/>
    <mergeCell ref="A103:E103"/>
    <mergeCell ref="B104:D104"/>
    <mergeCell ref="B105:D105"/>
    <mergeCell ref="B106:D106"/>
    <mergeCell ref="A107:D107"/>
    <mergeCell ref="A109:E109"/>
    <mergeCell ref="B124:C124"/>
    <mergeCell ref="B125:C125"/>
    <mergeCell ref="A126:C126"/>
    <mergeCell ref="A128:E128"/>
    <mergeCell ref="A131:E131"/>
    <mergeCell ref="A116:D116"/>
    <mergeCell ref="A118:E118"/>
    <mergeCell ref="B119:C119"/>
    <mergeCell ref="B120:C120"/>
    <mergeCell ref="B121:C121"/>
    <mergeCell ref="B122:C122"/>
    <mergeCell ref="B123:C123"/>
    <mergeCell ref="A138:D138"/>
    <mergeCell ref="B139:D139"/>
    <mergeCell ref="A140:D140"/>
    <mergeCell ref="A141:E141"/>
    <mergeCell ref="B132:D132"/>
    <mergeCell ref="B133:D133"/>
    <mergeCell ref="B134:D134"/>
    <mergeCell ref="B135:D135"/>
    <mergeCell ref="B136:D136"/>
    <mergeCell ref="B137:D137"/>
  </mergeCells>
  <pageMargins left="0.511811024" right="0.511811024" top="0.78740157499999996" bottom="0.78740157499999996" header="0.31496062000000002" footer="0.31496062000000002"/>
  <pageSetup paperSize="9" scale="7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15">
    <tabColor rgb="FF002060"/>
  </sheetPr>
  <dimension ref="A1:G146"/>
  <sheetViews>
    <sheetView showGridLines="0" zoomScale="80" zoomScaleNormal="80" zoomScaleSheetLayoutView="90" workbookViewId="0">
      <selection sqref="A1:E1"/>
    </sheetView>
  </sheetViews>
  <sheetFormatPr defaultColWidth="9.109375" defaultRowHeight="14.4" x14ac:dyDescent="0.3"/>
  <cols>
    <col min="1" max="1" width="7.109375" style="5" customWidth="1"/>
    <col min="2" max="2" width="43.109375" style="7" customWidth="1"/>
    <col min="3" max="3" width="15.33203125" style="7" customWidth="1"/>
    <col min="4" max="4" width="13.44140625" style="7" customWidth="1"/>
    <col min="5" max="5" width="26.88671875" style="7" customWidth="1"/>
    <col min="6" max="6" width="9.109375" style="6"/>
    <col min="7" max="7" width="10.6640625" style="8" bestFit="1" customWidth="1"/>
    <col min="8" max="16384" width="9.109375" style="5"/>
  </cols>
  <sheetData>
    <row r="1" spans="1:7" x14ac:dyDescent="0.25">
      <c r="A1" s="349" t="s">
        <v>41</v>
      </c>
      <c r="B1" s="350"/>
      <c r="C1" s="350"/>
      <c r="D1" s="350"/>
      <c r="E1" s="350"/>
      <c r="F1" s="35"/>
      <c r="G1" s="35"/>
    </row>
    <row r="2" spans="1:7" x14ac:dyDescent="0.25">
      <c r="A2" s="349" t="s">
        <v>42</v>
      </c>
      <c r="B2" s="350"/>
      <c r="C2" s="350"/>
      <c r="D2" s="350"/>
      <c r="E2" s="350"/>
      <c r="F2" s="35"/>
      <c r="G2" s="35"/>
    </row>
    <row r="3" spans="1:7" x14ac:dyDescent="0.25">
      <c r="A3" s="349" t="s">
        <v>43</v>
      </c>
      <c r="B3" s="350"/>
      <c r="C3" s="350"/>
      <c r="D3" s="350"/>
      <c r="E3" s="350"/>
      <c r="F3" s="35"/>
      <c r="G3" s="35"/>
    </row>
    <row r="4" spans="1:7" x14ac:dyDescent="0.25">
      <c r="A4" s="349"/>
      <c r="B4" s="350"/>
      <c r="C4" s="350"/>
      <c r="D4" s="350"/>
      <c r="E4" s="350"/>
      <c r="F4" s="35"/>
      <c r="G4" s="35"/>
    </row>
    <row r="5" spans="1:7" ht="15" thickBot="1" x14ac:dyDescent="0.3">
      <c r="A5" s="339" t="s">
        <v>44</v>
      </c>
      <c r="B5" s="340"/>
      <c r="C5" s="340"/>
      <c r="D5" s="340"/>
      <c r="E5" s="340"/>
      <c r="F5" s="35"/>
      <c r="G5" s="35"/>
    </row>
    <row r="6" spans="1:7" x14ac:dyDescent="0.25">
      <c r="A6" s="351" t="s">
        <v>45</v>
      </c>
      <c r="B6" s="352"/>
      <c r="C6" s="352"/>
      <c r="D6" s="352"/>
      <c r="E6" s="353"/>
      <c r="F6" s="35"/>
      <c r="G6" s="35"/>
    </row>
    <row r="7" spans="1:7" ht="15" thickBot="1" x14ac:dyDescent="0.3">
      <c r="A7" s="339" t="s">
        <v>46</v>
      </c>
      <c r="B7" s="340"/>
      <c r="C7" s="340"/>
      <c r="D7" s="340"/>
      <c r="E7" s="341"/>
      <c r="F7" s="35"/>
      <c r="G7" s="35"/>
    </row>
    <row r="8" spans="1:7" ht="15" thickBot="1" x14ac:dyDescent="0.3">
      <c r="A8" s="342" t="s">
        <v>47</v>
      </c>
      <c r="B8" s="343"/>
      <c r="C8" s="343"/>
      <c r="D8" s="343"/>
      <c r="E8" s="343"/>
      <c r="F8" s="35"/>
      <c r="G8" s="35"/>
    </row>
    <row r="9" spans="1:7" x14ac:dyDescent="0.25">
      <c r="A9" s="38" t="s">
        <v>48</v>
      </c>
      <c r="B9" s="344" t="s">
        <v>49</v>
      </c>
      <c r="C9" s="344"/>
      <c r="D9" s="344"/>
      <c r="E9" s="184">
        <v>45884</v>
      </c>
      <c r="F9" s="35"/>
      <c r="G9" s="35"/>
    </row>
    <row r="10" spans="1:7" x14ac:dyDescent="0.25">
      <c r="A10" s="39" t="s">
        <v>50</v>
      </c>
      <c r="B10" s="314" t="s">
        <v>51</v>
      </c>
      <c r="C10" s="314"/>
      <c r="D10" s="314"/>
      <c r="E10" s="40" t="s">
        <v>52</v>
      </c>
      <c r="F10" s="35"/>
      <c r="G10" s="35"/>
    </row>
    <row r="11" spans="1:7" ht="32.25" customHeight="1" x14ac:dyDescent="0.25">
      <c r="A11" s="39" t="s">
        <v>53</v>
      </c>
      <c r="B11" s="345" t="s">
        <v>54</v>
      </c>
      <c r="C11" s="346"/>
      <c r="D11" s="347"/>
      <c r="E11" s="102" t="s">
        <v>272</v>
      </c>
      <c r="F11" s="35"/>
      <c r="G11" s="35"/>
    </row>
    <row r="12" spans="1:7" ht="15" thickBot="1" x14ac:dyDescent="0.3">
      <c r="A12" s="41" t="s">
        <v>55</v>
      </c>
      <c r="B12" s="348" t="s">
        <v>56</v>
      </c>
      <c r="C12" s="348"/>
      <c r="D12" s="348"/>
      <c r="E12" s="42">
        <v>12</v>
      </c>
      <c r="F12" s="35"/>
      <c r="G12" s="35"/>
    </row>
    <row r="13" spans="1:7" ht="15" thickBot="1" x14ac:dyDescent="0.3">
      <c r="A13" s="328" t="s">
        <v>57</v>
      </c>
      <c r="B13" s="329"/>
      <c r="C13" s="329"/>
      <c r="D13" s="329"/>
      <c r="E13" s="329"/>
      <c r="F13" s="35"/>
      <c r="G13" s="35"/>
    </row>
    <row r="14" spans="1:7" x14ac:dyDescent="0.25">
      <c r="A14" s="119">
        <v>1</v>
      </c>
      <c r="B14" s="313" t="s">
        <v>58</v>
      </c>
      <c r="C14" s="313"/>
      <c r="D14" s="330" t="s">
        <v>183</v>
      </c>
      <c r="E14" s="331"/>
      <c r="F14" s="35"/>
      <c r="G14" s="35"/>
    </row>
    <row r="15" spans="1:7" x14ac:dyDescent="0.25">
      <c r="A15" s="44">
        <v>2</v>
      </c>
      <c r="B15" s="332" t="s">
        <v>59</v>
      </c>
      <c r="C15" s="333"/>
      <c r="D15" s="296"/>
      <c r="E15" s="45">
        <v>5389.68</v>
      </c>
      <c r="F15" s="35"/>
      <c r="G15" s="101"/>
    </row>
    <row r="16" spans="1:7" ht="30" x14ac:dyDescent="0.3">
      <c r="A16" s="44">
        <v>3</v>
      </c>
      <c r="B16" s="334" t="s">
        <v>60</v>
      </c>
      <c r="C16" s="335"/>
      <c r="D16" s="298"/>
      <c r="E16" s="148" t="s">
        <v>190</v>
      </c>
    </row>
    <row r="17" spans="1:6" x14ac:dyDescent="0.3">
      <c r="A17" s="36">
        <v>4</v>
      </c>
      <c r="B17" s="103" t="s">
        <v>61</v>
      </c>
      <c r="C17" s="111"/>
      <c r="D17" s="106"/>
      <c r="E17" s="105"/>
    </row>
    <row r="18" spans="1:6" ht="15" thickBot="1" x14ac:dyDescent="0.35">
      <c r="A18" s="37">
        <v>5</v>
      </c>
      <c r="B18" s="336" t="s">
        <v>62</v>
      </c>
      <c r="C18" s="337"/>
      <c r="D18" s="338"/>
      <c r="E18" s="104"/>
    </row>
    <row r="19" spans="1:6" ht="15" thickBot="1" x14ac:dyDescent="0.35">
      <c r="A19" s="324" t="s">
        <v>63</v>
      </c>
      <c r="B19" s="325"/>
      <c r="C19" s="325"/>
      <c r="D19" s="325"/>
      <c r="E19" s="325"/>
    </row>
    <row r="20" spans="1:6" x14ac:dyDescent="0.3">
      <c r="A20" s="32">
        <v>1</v>
      </c>
      <c r="B20" s="326" t="s">
        <v>64</v>
      </c>
      <c r="C20" s="301"/>
      <c r="D20" s="327"/>
      <c r="E20" s="46" t="s">
        <v>65</v>
      </c>
    </row>
    <row r="21" spans="1:6" x14ac:dyDescent="0.3">
      <c r="A21" s="47" t="s">
        <v>48</v>
      </c>
      <c r="B21" s="297" t="s">
        <v>66</v>
      </c>
      <c r="C21" s="297"/>
      <c r="D21" s="297"/>
      <c r="E21" s="48">
        <f>E15</f>
        <v>5389.68</v>
      </c>
    </row>
    <row r="22" spans="1:6" x14ac:dyDescent="0.3">
      <c r="A22" s="49" t="s">
        <v>50</v>
      </c>
      <c r="B22" s="305" t="s">
        <v>67</v>
      </c>
      <c r="C22" s="306"/>
      <c r="D22" s="50">
        <v>0</v>
      </c>
      <c r="E22" s="51">
        <v>0</v>
      </c>
    </row>
    <row r="23" spans="1:6" x14ac:dyDescent="0.3">
      <c r="A23" s="49" t="s">
        <v>53</v>
      </c>
      <c r="B23" s="299" t="s">
        <v>68</v>
      </c>
      <c r="C23" s="299"/>
      <c r="D23" s="299"/>
      <c r="E23" s="51">
        <v>0</v>
      </c>
    </row>
    <row r="24" spans="1:6" x14ac:dyDescent="0.3">
      <c r="A24" s="49" t="s">
        <v>69</v>
      </c>
      <c r="B24" s="305" t="s">
        <v>70</v>
      </c>
      <c r="C24" s="306"/>
      <c r="D24" s="52">
        <v>0</v>
      </c>
      <c r="E24" s="51">
        <v>0</v>
      </c>
    </row>
    <row r="25" spans="1:6" x14ac:dyDescent="0.3">
      <c r="A25" s="49" t="s">
        <v>71</v>
      </c>
      <c r="B25" s="299" t="s">
        <v>72</v>
      </c>
      <c r="C25" s="299"/>
      <c r="D25" s="299"/>
      <c r="E25" s="51">
        <v>0</v>
      </c>
    </row>
    <row r="26" spans="1:6" x14ac:dyDescent="0.3">
      <c r="A26" s="49" t="s">
        <v>73</v>
      </c>
      <c r="B26" s="299" t="s">
        <v>74</v>
      </c>
      <c r="C26" s="299"/>
      <c r="D26" s="299"/>
      <c r="E26" s="51">
        <v>0</v>
      </c>
    </row>
    <row r="27" spans="1:6" x14ac:dyDescent="0.3">
      <c r="A27" s="53" t="s">
        <v>75</v>
      </c>
      <c r="B27" s="320" t="s">
        <v>76</v>
      </c>
      <c r="C27" s="320"/>
      <c r="D27" s="320"/>
      <c r="E27" s="54">
        <v>0</v>
      </c>
    </row>
    <row r="28" spans="1:6" ht="15" thickBot="1" x14ac:dyDescent="0.35">
      <c r="A28" s="321" t="s">
        <v>77</v>
      </c>
      <c r="B28" s="322"/>
      <c r="C28" s="322"/>
      <c r="D28" s="323"/>
      <c r="E28" s="55">
        <f>ROUND(SUM(E21:E27),2)</f>
        <v>5389.68</v>
      </c>
    </row>
    <row r="29" spans="1:6" ht="15" thickBot="1" x14ac:dyDescent="0.25">
      <c r="A29" s="97" t="s">
        <v>78</v>
      </c>
      <c r="B29" s="91"/>
      <c r="C29" s="91"/>
      <c r="D29" s="56"/>
      <c r="E29" s="57"/>
    </row>
    <row r="30" spans="1:6" ht="15" thickBot="1" x14ac:dyDescent="0.35">
      <c r="A30" s="285" t="s">
        <v>79</v>
      </c>
      <c r="B30" s="286"/>
      <c r="C30" s="286"/>
      <c r="D30" s="286"/>
      <c r="E30" s="287"/>
    </row>
    <row r="31" spans="1:6" ht="15" thickBot="1" x14ac:dyDescent="0.35">
      <c r="A31" s="285" t="s">
        <v>80</v>
      </c>
      <c r="B31" s="286"/>
      <c r="C31" s="286"/>
      <c r="D31" s="286"/>
      <c r="E31" s="287"/>
    </row>
    <row r="32" spans="1:6" ht="15" thickBot="1" x14ac:dyDescent="0.3">
      <c r="A32" s="120" t="s">
        <v>81</v>
      </c>
      <c r="B32" s="121" t="s">
        <v>82</v>
      </c>
      <c r="C32" s="121"/>
      <c r="D32" s="122" t="s">
        <v>83</v>
      </c>
      <c r="E32" s="123" t="s">
        <v>65</v>
      </c>
      <c r="F32" s="35"/>
    </row>
    <row r="33" spans="1:6" x14ac:dyDescent="0.25">
      <c r="A33" s="126" t="s">
        <v>48</v>
      </c>
      <c r="B33" s="313" t="s">
        <v>84</v>
      </c>
      <c r="C33" s="313"/>
      <c r="D33" s="127">
        <v>8.3299999999999999E-2</v>
      </c>
      <c r="E33" s="128">
        <f>ROUND(E$28*D33,2)</f>
        <v>448.96</v>
      </c>
      <c r="F33" s="35"/>
    </row>
    <row r="34" spans="1:6" x14ac:dyDescent="0.25">
      <c r="A34" s="39" t="s">
        <v>50</v>
      </c>
      <c r="B34" s="314" t="s">
        <v>85</v>
      </c>
      <c r="C34" s="314"/>
      <c r="D34" s="124">
        <v>0.121</v>
      </c>
      <c r="E34" s="129">
        <f>ROUND(E$28*D34,2)</f>
        <v>652.15</v>
      </c>
      <c r="F34" s="35"/>
    </row>
    <row r="35" spans="1:6" x14ac:dyDescent="0.25">
      <c r="A35" s="315" t="s">
        <v>86</v>
      </c>
      <c r="B35" s="316"/>
      <c r="C35" s="316"/>
      <c r="D35" s="125">
        <f>SUM(D33:D34)</f>
        <v>0.20429999999999998</v>
      </c>
      <c r="E35" s="129">
        <f>ROUND(SUM(E33:E34),2)</f>
        <v>1101.1099999999999</v>
      </c>
      <c r="F35" s="35"/>
    </row>
    <row r="36" spans="1:6" ht="25.5" customHeight="1" x14ac:dyDescent="0.3">
      <c r="A36" s="39" t="s">
        <v>87</v>
      </c>
      <c r="B36" s="317" t="s">
        <v>88</v>
      </c>
      <c r="C36" s="317"/>
      <c r="D36" s="124">
        <v>7.5200000000000003E-2</v>
      </c>
      <c r="E36" s="129">
        <f>ROUND(E$28*D36,2)</f>
        <v>405.3</v>
      </c>
      <c r="F36" s="98"/>
    </row>
    <row r="37" spans="1:6" ht="15" thickBot="1" x14ac:dyDescent="0.3">
      <c r="A37" s="318" t="s">
        <v>89</v>
      </c>
      <c r="B37" s="319"/>
      <c r="C37" s="319"/>
      <c r="D37" s="319"/>
      <c r="E37" s="130">
        <f>SUM(E35:E36)</f>
        <v>1506.4099999999999</v>
      </c>
      <c r="F37" s="35"/>
    </row>
    <row r="38" spans="1:6" ht="24.75" customHeight="1" x14ac:dyDescent="0.25">
      <c r="A38" s="307" t="s">
        <v>90</v>
      </c>
      <c r="B38" s="307"/>
      <c r="C38" s="307"/>
      <c r="D38" s="307"/>
      <c r="E38" s="307"/>
      <c r="F38" s="35"/>
    </row>
    <row r="39" spans="1:6" ht="24" customHeight="1" x14ac:dyDescent="0.25">
      <c r="A39" s="307" t="s">
        <v>91</v>
      </c>
      <c r="B39" s="307"/>
      <c r="C39" s="307"/>
      <c r="D39" s="307"/>
      <c r="E39" s="307"/>
      <c r="F39" s="35"/>
    </row>
    <row r="40" spans="1:6" ht="15" thickBot="1" x14ac:dyDescent="0.3">
      <c r="A40" s="308"/>
      <c r="B40" s="308"/>
      <c r="C40" s="308"/>
      <c r="D40" s="308"/>
      <c r="E40" s="308"/>
      <c r="F40" s="35"/>
    </row>
    <row r="41" spans="1:6" ht="15" thickBot="1" x14ac:dyDescent="0.3">
      <c r="A41" s="276" t="s">
        <v>92</v>
      </c>
      <c r="B41" s="277"/>
      <c r="C41" s="277"/>
      <c r="D41" s="277"/>
      <c r="E41" s="278"/>
      <c r="F41" s="35"/>
    </row>
    <row r="42" spans="1:6" ht="15" thickBot="1" x14ac:dyDescent="0.3">
      <c r="A42" s="58" t="s">
        <v>93</v>
      </c>
      <c r="B42" s="309" t="s">
        <v>94</v>
      </c>
      <c r="C42" s="310"/>
      <c r="D42" s="59" t="s">
        <v>83</v>
      </c>
      <c r="E42" s="60" t="s">
        <v>65</v>
      </c>
      <c r="F42" s="35"/>
    </row>
    <row r="43" spans="1:6" x14ac:dyDescent="0.25">
      <c r="A43" s="43" t="s">
        <v>48</v>
      </c>
      <c r="B43" s="311" t="s">
        <v>95</v>
      </c>
      <c r="C43" s="312"/>
      <c r="D43" s="149">
        <v>0.2</v>
      </c>
      <c r="E43" s="150">
        <f>ROUND(E$28*D43,2)</f>
        <v>1077.94</v>
      </c>
      <c r="F43" s="35"/>
    </row>
    <row r="44" spans="1:6" x14ac:dyDescent="0.25">
      <c r="A44" s="44" t="s">
        <v>50</v>
      </c>
      <c r="B44" s="305" t="s">
        <v>96</v>
      </c>
      <c r="C44" s="306"/>
      <c r="D44" s="61">
        <v>2.5000000000000001E-2</v>
      </c>
      <c r="E44" s="45">
        <f t="shared" ref="E44:E50" si="0">ROUND(E$28*D44,2)</f>
        <v>134.74</v>
      </c>
      <c r="F44" s="35"/>
    </row>
    <row r="45" spans="1:6" x14ac:dyDescent="0.25">
      <c r="A45" s="44" t="s">
        <v>53</v>
      </c>
      <c r="B45" s="305" t="s">
        <v>97</v>
      </c>
      <c r="C45" s="306"/>
      <c r="D45" s="100">
        <f>3%*1.2963</f>
        <v>3.8889E-2</v>
      </c>
      <c r="E45" s="45">
        <f t="shared" si="0"/>
        <v>209.6</v>
      </c>
      <c r="F45" s="35"/>
    </row>
    <row r="46" spans="1:6" x14ac:dyDescent="0.25">
      <c r="A46" s="44" t="s">
        <v>69</v>
      </c>
      <c r="B46" s="305" t="s">
        <v>98</v>
      </c>
      <c r="C46" s="306"/>
      <c r="D46" s="61">
        <v>1.4999999999999999E-2</v>
      </c>
      <c r="E46" s="45">
        <f t="shared" si="0"/>
        <v>80.849999999999994</v>
      </c>
      <c r="F46" s="35"/>
    </row>
    <row r="47" spans="1:6" x14ac:dyDescent="0.25">
      <c r="A47" s="44" t="s">
        <v>71</v>
      </c>
      <c r="B47" s="305" t="s">
        <v>99</v>
      </c>
      <c r="C47" s="306"/>
      <c r="D47" s="61">
        <v>0.01</v>
      </c>
      <c r="E47" s="45">
        <f t="shared" si="0"/>
        <v>53.9</v>
      </c>
      <c r="F47" s="35"/>
    </row>
    <row r="48" spans="1:6" x14ac:dyDescent="0.25">
      <c r="A48" s="44" t="s">
        <v>100</v>
      </c>
      <c r="B48" s="305" t="s">
        <v>101</v>
      </c>
      <c r="C48" s="306"/>
      <c r="D48" s="61">
        <v>6.0000000000000001E-3</v>
      </c>
      <c r="E48" s="45">
        <f t="shared" si="0"/>
        <v>32.340000000000003</v>
      </c>
      <c r="F48" s="35"/>
    </row>
    <row r="49" spans="1:6" x14ac:dyDescent="0.25">
      <c r="A49" s="44" t="s">
        <v>73</v>
      </c>
      <c r="B49" s="305" t="s">
        <v>102</v>
      </c>
      <c r="C49" s="306"/>
      <c r="D49" s="61">
        <v>2E-3</v>
      </c>
      <c r="E49" s="45">
        <f t="shared" si="0"/>
        <v>10.78</v>
      </c>
      <c r="F49" s="35"/>
    </row>
    <row r="50" spans="1:6" x14ac:dyDescent="0.25">
      <c r="A50" s="36" t="s">
        <v>75</v>
      </c>
      <c r="B50" s="305" t="s">
        <v>103</v>
      </c>
      <c r="C50" s="306"/>
      <c r="D50" s="61">
        <v>0.08</v>
      </c>
      <c r="E50" s="45">
        <f t="shared" si="0"/>
        <v>431.17</v>
      </c>
      <c r="F50" s="35"/>
    </row>
    <row r="51" spans="1:6" ht="15" thickBot="1" x14ac:dyDescent="0.3">
      <c r="A51" s="291" t="s">
        <v>104</v>
      </c>
      <c r="B51" s="292"/>
      <c r="C51" s="293"/>
      <c r="D51" s="62">
        <v>0.36799999999999999</v>
      </c>
      <c r="E51" s="63">
        <f>SUM(E43:E50)</f>
        <v>2031.32</v>
      </c>
      <c r="F51" s="35"/>
    </row>
    <row r="52" spans="1:6" x14ac:dyDescent="0.2">
      <c r="A52" s="93" t="s">
        <v>105</v>
      </c>
      <c r="B52" s="94"/>
      <c r="C52" s="94"/>
      <c r="D52" s="95"/>
      <c r="E52" s="96"/>
      <c r="F52" s="97"/>
    </row>
    <row r="53" spans="1:6" x14ac:dyDescent="0.2">
      <c r="A53" s="93" t="s">
        <v>106</v>
      </c>
      <c r="B53" s="94"/>
      <c r="C53" s="94"/>
      <c r="D53" s="95"/>
      <c r="E53" s="96"/>
      <c r="F53" s="97"/>
    </row>
    <row r="54" spans="1:6" ht="15" thickBot="1" x14ac:dyDescent="0.25">
      <c r="A54" s="97" t="s">
        <v>107</v>
      </c>
      <c r="B54" s="94"/>
      <c r="C54" s="94"/>
      <c r="D54" s="95"/>
      <c r="E54" s="96"/>
      <c r="F54" s="97"/>
    </row>
    <row r="55" spans="1:6" ht="15" thickBot="1" x14ac:dyDescent="0.3">
      <c r="A55" s="285" t="s">
        <v>108</v>
      </c>
      <c r="B55" s="294"/>
      <c r="C55" s="294"/>
      <c r="D55" s="294"/>
      <c r="E55" s="295"/>
      <c r="F55" s="35"/>
    </row>
    <row r="56" spans="1:6" ht="15" thickBot="1" x14ac:dyDescent="0.3">
      <c r="A56" s="32" t="s">
        <v>109</v>
      </c>
      <c r="B56" s="113" t="s">
        <v>110</v>
      </c>
      <c r="C56" s="115" t="s">
        <v>111</v>
      </c>
      <c r="D56" s="115" t="s">
        <v>112</v>
      </c>
      <c r="E56" s="112" t="s">
        <v>65</v>
      </c>
      <c r="F56" s="35"/>
    </row>
    <row r="57" spans="1:6" x14ac:dyDescent="0.25">
      <c r="A57" s="38" t="s">
        <v>48</v>
      </c>
      <c r="B57" s="34" t="s">
        <v>113</v>
      </c>
      <c r="C57" s="114">
        <v>21</v>
      </c>
      <c r="D57" s="131">
        <v>11</v>
      </c>
      <c r="E57" s="48">
        <f>IF(C57*D57&lt;E28*6%,0,C57*D57-E28*6%)</f>
        <v>0</v>
      </c>
      <c r="F57" s="35"/>
    </row>
    <row r="58" spans="1:6" ht="15" customHeight="1" x14ac:dyDescent="0.25">
      <c r="A58" s="39" t="s">
        <v>50</v>
      </c>
      <c r="B58" s="33" t="s">
        <v>114</v>
      </c>
      <c r="C58" s="66">
        <v>21</v>
      </c>
      <c r="D58" s="132">
        <v>40.299999999999997</v>
      </c>
      <c r="E58" s="51">
        <f>(C58*D58)</f>
        <v>846.3</v>
      </c>
      <c r="F58" s="35"/>
    </row>
    <row r="59" spans="1:6" x14ac:dyDescent="0.25">
      <c r="A59" s="39" t="s">
        <v>87</v>
      </c>
      <c r="B59" s="65" t="s">
        <v>115</v>
      </c>
      <c r="C59" s="65"/>
      <c r="D59" s="66"/>
      <c r="E59" s="64">
        <v>0</v>
      </c>
      <c r="F59" s="35"/>
    </row>
    <row r="60" spans="1:6" x14ac:dyDescent="0.25">
      <c r="A60" s="39" t="s">
        <v>69</v>
      </c>
      <c r="B60" s="67" t="s">
        <v>116</v>
      </c>
      <c r="C60" s="67"/>
      <c r="D60" s="66"/>
      <c r="E60" s="64">
        <v>0</v>
      </c>
      <c r="F60" s="35"/>
    </row>
    <row r="61" spans="1:6" x14ac:dyDescent="0.25">
      <c r="A61" s="38" t="s">
        <v>117</v>
      </c>
      <c r="B61" s="296" t="s">
        <v>118</v>
      </c>
      <c r="C61" s="296"/>
      <c r="D61" s="297"/>
      <c r="E61" s="108"/>
      <c r="F61" s="144"/>
    </row>
    <row r="62" spans="1:6" x14ac:dyDescent="0.25">
      <c r="A62" s="39" t="s">
        <v>100</v>
      </c>
      <c r="B62" s="298" t="s">
        <v>119</v>
      </c>
      <c r="C62" s="298"/>
      <c r="D62" s="299"/>
      <c r="E62" s="64">
        <v>0</v>
      </c>
      <c r="F62" s="35"/>
    </row>
    <row r="63" spans="1:6" x14ac:dyDescent="0.25">
      <c r="A63" s="39" t="s">
        <v>120</v>
      </c>
      <c r="B63" s="65" t="s">
        <v>121</v>
      </c>
      <c r="C63" s="65"/>
      <c r="D63" s="66"/>
      <c r="E63" s="64">
        <v>0</v>
      </c>
      <c r="F63" s="35"/>
    </row>
    <row r="64" spans="1:6" ht="15" thickBot="1" x14ac:dyDescent="0.35">
      <c r="A64" s="68" t="s">
        <v>100</v>
      </c>
      <c r="B64" s="69" t="s">
        <v>122</v>
      </c>
      <c r="C64" s="69"/>
      <c r="D64" s="70"/>
      <c r="E64" s="71">
        <v>0</v>
      </c>
    </row>
    <row r="65" spans="1:5" ht="15" thickBot="1" x14ac:dyDescent="0.35">
      <c r="A65" s="300" t="s">
        <v>123</v>
      </c>
      <c r="B65" s="301" t="s">
        <v>123</v>
      </c>
      <c r="C65" s="301"/>
      <c r="D65" s="301"/>
      <c r="E65" s="72">
        <f>SUM(E57:E64)</f>
        <v>846.3</v>
      </c>
    </row>
    <row r="66" spans="1:5" x14ac:dyDescent="0.3">
      <c r="A66" s="93" t="s">
        <v>124</v>
      </c>
      <c r="B66" s="187"/>
      <c r="C66" s="187"/>
      <c r="D66" s="187"/>
      <c r="E66" s="92"/>
    </row>
    <row r="67" spans="1:5" ht="23.25" customHeight="1" x14ac:dyDescent="0.3">
      <c r="A67" s="302" t="s">
        <v>125</v>
      </c>
      <c r="B67" s="302"/>
      <c r="C67" s="302"/>
      <c r="D67" s="302"/>
      <c r="E67" s="302"/>
    </row>
    <row r="68" spans="1:5" ht="51" customHeight="1" x14ac:dyDescent="0.2">
      <c r="A68" s="303" t="s">
        <v>192</v>
      </c>
      <c r="B68" s="303"/>
      <c r="C68" s="303"/>
      <c r="D68" s="303"/>
      <c r="E68" s="303"/>
    </row>
    <row r="69" spans="1:5" ht="151.80000000000001" customHeight="1" x14ac:dyDescent="0.3">
      <c r="A69" s="304" t="s">
        <v>270</v>
      </c>
      <c r="B69" s="304"/>
      <c r="C69" s="304"/>
      <c r="D69" s="304"/>
      <c r="E69" s="304"/>
    </row>
    <row r="70" spans="1:5" ht="27.6" customHeight="1" thickBot="1" x14ac:dyDescent="0.35">
      <c r="A70" s="304" t="s">
        <v>271</v>
      </c>
      <c r="B70" s="304"/>
      <c r="C70" s="304"/>
      <c r="D70" s="304"/>
      <c r="E70" s="304"/>
    </row>
    <row r="71" spans="1:5" ht="15" thickBot="1" x14ac:dyDescent="0.35">
      <c r="A71" s="285" t="s">
        <v>126</v>
      </c>
      <c r="B71" s="286"/>
      <c r="C71" s="286"/>
      <c r="D71" s="286"/>
      <c r="E71" s="287"/>
    </row>
    <row r="72" spans="1:5" ht="15" thickBot="1" x14ac:dyDescent="0.35">
      <c r="A72" s="76">
        <v>2</v>
      </c>
      <c r="B72" s="269" t="s">
        <v>127</v>
      </c>
      <c r="C72" s="270"/>
      <c r="D72" s="271"/>
      <c r="E72" s="77" t="s">
        <v>128</v>
      </c>
    </row>
    <row r="73" spans="1:5" ht="15" thickBot="1" x14ac:dyDescent="0.35">
      <c r="A73" s="78" t="s">
        <v>81</v>
      </c>
      <c r="B73" s="272" t="s">
        <v>82</v>
      </c>
      <c r="C73" s="273"/>
      <c r="D73" s="274"/>
      <c r="E73" s="79">
        <f>E37</f>
        <v>1506.4099999999999</v>
      </c>
    </row>
    <row r="74" spans="1:5" ht="15" thickBot="1" x14ac:dyDescent="0.35">
      <c r="A74" s="78" t="s">
        <v>93</v>
      </c>
      <c r="B74" s="272" t="s">
        <v>94</v>
      </c>
      <c r="C74" s="273"/>
      <c r="D74" s="274"/>
      <c r="E74" s="79">
        <f>E51</f>
        <v>2031.32</v>
      </c>
    </row>
    <row r="75" spans="1:5" ht="15" thickBot="1" x14ac:dyDescent="0.35">
      <c r="A75" s="78" t="s">
        <v>109</v>
      </c>
      <c r="B75" s="279" t="s">
        <v>110</v>
      </c>
      <c r="C75" s="280"/>
      <c r="D75" s="281"/>
      <c r="E75" s="79">
        <f>E65</f>
        <v>846.3</v>
      </c>
    </row>
    <row r="76" spans="1:5" ht="15" thickBot="1" x14ac:dyDescent="0.35">
      <c r="A76" s="269" t="s">
        <v>129</v>
      </c>
      <c r="B76" s="270"/>
      <c r="C76" s="270"/>
      <c r="D76" s="271"/>
      <c r="E76" s="80">
        <f>SUM(E73:E75)</f>
        <v>4384.03</v>
      </c>
    </row>
    <row r="77" spans="1:5" ht="15" thickBot="1" x14ac:dyDescent="0.35">
      <c r="A77" s="285" t="s">
        <v>130</v>
      </c>
      <c r="B77" s="286"/>
      <c r="C77" s="286"/>
      <c r="D77" s="286"/>
      <c r="E77" s="287"/>
    </row>
    <row r="78" spans="1:5" ht="15" thickBot="1" x14ac:dyDescent="0.35">
      <c r="A78" s="76">
        <v>3</v>
      </c>
      <c r="B78" s="276" t="s">
        <v>131</v>
      </c>
      <c r="C78" s="278"/>
      <c r="D78" s="81" t="s">
        <v>132</v>
      </c>
      <c r="E78" s="77" t="s">
        <v>128</v>
      </c>
    </row>
    <row r="79" spans="1:5" ht="15" thickBot="1" x14ac:dyDescent="0.35">
      <c r="A79" s="78" t="s">
        <v>133</v>
      </c>
      <c r="B79" s="282" t="s">
        <v>134</v>
      </c>
      <c r="C79" s="283"/>
      <c r="D79" s="82">
        <v>8.0000000000000004E-4</v>
      </c>
      <c r="E79" s="79">
        <f t="shared" ref="E79:E84" si="1">D79*$E$28</f>
        <v>4.311744</v>
      </c>
    </row>
    <row r="80" spans="1:5" ht="15" thickBot="1" x14ac:dyDescent="0.35">
      <c r="A80" s="78" t="s">
        <v>135</v>
      </c>
      <c r="B80" s="282" t="s">
        <v>136</v>
      </c>
      <c r="C80" s="283"/>
      <c r="D80" s="82">
        <v>3.6666666666666667E-4</v>
      </c>
      <c r="E80" s="79">
        <f t="shared" si="1"/>
        <v>1.9762160000000002</v>
      </c>
    </row>
    <row r="81" spans="1:6" ht="27" customHeight="1" thickBot="1" x14ac:dyDescent="0.35">
      <c r="A81" s="78" t="s">
        <v>87</v>
      </c>
      <c r="B81" s="282" t="s">
        <v>137</v>
      </c>
      <c r="C81" s="283"/>
      <c r="D81" s="107">
        <v>3.44E-2</v>
      </c>
      <c r="E81" s="79">
        <f t="shared" si="1"/>
        <v>185.40499200000002</v>
      </c>
    </row>
    <row r="82" spans="1:6" ht="15" thickBot="1" x14ac:dyDescent="0.35">
      <c r="A82" s="78" t="s">
        <v>55</v>
      </c>
      <c r="B82" s="282" t="s">
        <v>138</v>
      </c>
      <c r="C82" s="283"/>
      <c r="D82" s="82">
        <v>1.9E-3</v>
      </c>
      <c r="E82" s="79">
        <f t="shared" si="1"/>
        <v>10.240392</v>
      </c>
    </row>
    <row r="83" spans="1:6" ht="26.25" customHeight="1" thickBot="1" x14ac:dyDescent="0.3">
      <c r="A83" s="78" t="s">
        <v>117</v>
      </c>
      <c r="B83" s="282" t="s">
        <v>139</v>
      </c>
      <c r="C83" s="283"/>
      <c r="D83" s="82">
        <f>D82*D51</f>
        <v>6.9919999999999997E-4</v>
      </c>
      <c r="E83" s="79">
        <f t="shared" si="1"/>
        <v>3.7684642560000001</v>
      </c>
      <c r="F83" s="35"/>
    </row>
    <row r="84" spans="1:6" ht="15" thickBot="1" x14ac:dyDescent="0.3">
      <c r="A84" s="78" t="s">
        <v>140</v>
      </c>
      <c r="B84" s="116" t="s">
        <v>141</v>
      </c>
      <c r="C84" s="117"/>
      <c r="D84" s="107">
        <v>5.9999999999999995E-4</v>
      </c>
      <c r="E84" s="79">
        <f t="shared" si="1"/>
        <v>3.2338079999999998</v>
      </c>
      <c r="F84" s="35"/>
    </row>
    <row r="85" spans="1:6" ht="15" thickBot="1" x14ac:dyDescent="0.3">
      <c r="A85" s="269" t="s">
        <v>129</v>
      </c>
      <c r="B85" s="270"/>
      <c r="C85" s="271"/>
      <c r="D85" s="83">
        <v>7.1199999999999999E-2</v>
      </c>
      <c r="E85" s="84">
        <f>ROUND(SUM(E79:E84),2)</f>
        <v>208.94</v>
      </c>
      <c r="F85" s="35"/>
    </row>
    <row r="86" spans="1:6" ht="28.5" customHeight="1" thickBot="1" x14ac:dyDescent="0.3">
      <c r="A86" s="290" t="s">
        <v>142</v>
      </c>
      <c r="B86" s="290"/>
      <c r="C86" s="290"/>
      <c r="D86" s="290"/>
      <c r="E86" s="290"/>
      <c r="F86" s="35"/>
    </row>
    <row r="87" spans="1:6" ht="15" thickBot="1" x14ac:dyDescent="0.3">
      <c r="A87" s="285" t="s">
        <v>143</v>
      </c>
      <c r="B87" s="286"/>
      <c r="C87" s="286"/>
      <c r="D87" s="286"/>
      <c r="E87" s="287"/>
      <c r="F87" s="35"/>
    </row>
    <row r="88" spans="1:6" ht="15" thickBot="1" x14ac:dyDescent="0.3">
      <c r="A88" s="269" t="s">
        <v>144</v>
      </c>
      <c r="B88" s="270"/>
      <c r="C88" s="270"/>
      <c r="D88" s="270"/>
      <c r="E88" s="271"/>
      <c r="F88" s="35"/>
    </row>
    <row r="89" spans="1:6" ht="15" thickBot="1" x14ac:dyDescent="0.3">
      <c r="A89" s="76" t="s">
        <v>145</v>
      </c>
      <c r="B89" s="269" t="s">
        <v>146</v>
      </c>
      <c r="C89" s="271"/>
      <c r="D89" s="76" t="s">
        <v>132</v>
      </c>
      <c r="E89" s="77" t="s">
        <v>128</v>
      </c>
      <c r="F89" s="35"/>
    </row>
    <row r="90" spans="1:6" ht="15" thickBot="1" x14ac:dyDescent="0.3">
      <c r="A90" s="78" t="s">
        <v>133</v>
      </c>
      <c r="B90" s="282" t="s">
        <v>147</v>
      </c>
      <c r="C90" s="283"/>
      <c r="D90" s="85"/>
      <c r="E90" s="86">
        <f t="shared" ref="E90:E95" si="2">D90*$E$28</f>
        <v>0</v>
      </c>
      <c r="F90" s="35"/>
    </row>
    <row r="91" spans="1:6" ht="15" thickBot="1" x14ac:dyDescent="0.3">
      <c r="A91" s="78" t="s">
        <v>135</v>
      </c>
      <c r="B91" s="282" t="s">
        <v>148</v>
      </c>
      <c r="C91" s="283"/>
      <c r="D91" s="85">
        <v>4.0000000000000002E-4</v>
      </c>
      <c r="E91" s="86">
        <f t="shared" si="2"/>
        <v>2.155872</v>
      </c>
      <c r="F91" s="35"/>
    </row>
    <row r="92" spans="1:6" ht="15" thickBot="1" x14ac:dyDescent="0.3">
      <c r="A92" s="78" t="s">
        <v>87</v>
      </c>
      <c r="B92" s="282" t="s">
        <v>149</v>
      </c>
      <c r="C92" s="283"/>
      <c r="D92" s="85">
        <v>2.0000000000000001E-4</v>
      </c>
      <c r="E92" s="86">
        <f t="shared" si="2"/>
        <v>1.077936</v>
      </c>
      <c r="F92" s="35"/>
    </row>
    <row r="93" spans="1:6" ht="15" thickBot="1" x14ac:dyDescent="0.3">
      <c r="A93" s="78" t="s">
        <v>55</v>
      </c>
      <c r="B93" s="282" t="s">
        <v>150</v>
      </c>
      <c r="C93" s="283"/>
      <c r="D93" s="85">
        <v>2.9999999999999997E-4</v>
      </c>
      <c r="E93" s="86">
        <f t="shared" si="2"/>
        <v>1.6169039999999999</v>
      </c>
      <c r="F93" s="35"/>
    </row>
    <row r="94" spans="1:6" ht="15" thickBot="1" x14ac:dyDescent="0.3">
      <c r="A94" s="78" t="s">
        <v>117</v>
      </c>
      <c r="B94" s="282" t="s">
        <v>151</v>
      </c>
      <c r="C94" s="283"/>
      <c r="D94" s="85">
        <v>4.0000000000000002E-4</v>
      </c>
      <c r="E94" s="86">
        <f t="shared" si="2"/>
        <v>2.155872</v>
      </c>
      <c r="F94" s="35"/>
    </row>
    <row r="95" spans="1:6" ht="15" thickBot="1" x14ac:dyDescent="0.35">
      <c r="A95" s="78" t="s">
        <v>140</v>
      </c>
      <c r="B95" s="282" t="s">
        <v>152</v>
      </c>
      <c r="C95" s="283"/>
      <c r="D95" s="153">
        <v>4.0000000000000002E-4</v>
      </c>
      <c r="E95" s="86">
        <f t="shared" si="2"/>
        <v>2.155872</v>
      </c>
      <c r="F95" s="110" t="s">
        <v>153</v>
      </c>
    </row>
    <row r="96" spans="1:6" x14ac:dyDescent="0.25">
      <c r="A96" s="269" t="s">
        <v>89</v>
      </c>
      <c r="B96" s="270"/>
      <c r="C96" s="31"/>
      <c r="D96" s="87">
        <v>1.2E-2</v>
      </c>
      <c r="E96" s="84">
        <f>SUM(E90:E95)</f>
        <v>9.1624560000000006</v>
      </c>
      <c r="F96" s="35"/>
    </row>
    <row r="97" spans="1:6" ht="27.75" customHeight="1" thickBot="1" x14ac:dyDescent="0.3">
      <c r="A97" s="289" t="s">
        <v>154</v>
      </c>
      <c r="B97" s="289"/>
      <c r="C97" s="289"/>
      <c r="D97" s="289"/>
      <c r="E97" s="289"/>
      <c r="F97" s="35"/>
    </row>
    <row r="98" spans="1:6" ht="15" thickBot="1" x14ac:dyDescent="0.3">
      <c r="A98" s="285" t="s">
        <v>155</v>
      </c>
      <c r="B98" s="286"/>
      <c r="C98" s="286"/>
      <c r="D98" s="286"/>
      <c r="E98" s="287"/>
      <c r="F98" s="35"/>
    </row>
    <row r="99" spans="1:6" ht="15" thickBot="1" x14ac:dyDescent="0.35">
      <c r="A99" s="76" t="s">
        <v>156</v>
      </c>
      <c r="B99" s="269" t="s">
        <v>157</v>
      </c>
      <c r="C99" s="270"/>
      <c r="D99" s="271"/>
      <c r="E99" s="77" t="s">
        <v>128</v>
      </c>
    </row>
    <row r="100" spans="1:6" ht="15" thickBot="1" x14ac:dyDescent="0.35">
      <c r="A100" s="78" t="s">
        <v>133</v>
      </c>
      <c r="B100" s="279" t="s">
        <v>158</v>
      </c>
      <c r="C100" s="280"/>
      <c r="D100" s="281"/>
      <c r="E100" s="79">
        <v>0</v>
      </c>
    </row>
    <row r="101" spans="1:6" ht="15" thickBot="1" x14ac:dyDescent="0.35">
      <c r="A101" s="269" t="s">
        <v>129</v>
      </c>
      <c r="B101" s="270"/>
      <c r="C101" s="270"/>
      <c r="D101" s="271"/>
      <c r="E101" s="79">
        <v>0</v>
      </c>
    </row>
    <row r="102" spans="1:6" ht="15" thickBot="1" x14ac:dyDescent="0.35">
      <c r="A102" s="73"/>
      <c r="B102" s="35"/>
      <c r="C102" s="35"/>
      <c r="D102" s="74"/>
      <c r="E102" s="75"/>
    </row>
    <row r="103" spans="1:6" ht="15" thickBot="1" x14ac:dyDescent="0.35">
      <c r="A103" s="285" t="s">
        <v>159</v>
      </c>
      <c r="B103" s="286"/>
      <c r="C103" s="286"/>
      <c r="D103" s="286"/>
      <c r="E103" s="287"/>
    </row>
    <row r="104" spans="1:6" ht="15" thickBot="1" x14ac:dyDescent="0.35">
      <c r="A104" s="76">
        <v>4</v>
      </c>
      <c r="B104" s="269" t="s">
        <v>160</v>
      </c>
      <c r="C104" s="270"/>
      <c r="D104" s="271"/>
      <c r="E104" s="77" t="s">
        <v>128</v>
      </c>
    </row>
    <row r="105" spans="1:6" ht="15" thickBot="1" x14ac:dyDescent="0.35">
      <c r="A105" s="78" t="s">
        <v>145</v>
      </c>
      <c r="B105" s="279" t="s">
        <v>146</v>
      </c>
      <c r="C105" s="280"/>
      <c r="D105" s="281"/>
      <c r="E105" s="79">
        <f>E96</f>
        <v>9.1624560000000006</v>
      </c>
    </row>
    <row r="106" spans="1:6" ht="15" thickBot="1" x14ac:dyDescent="0.35">
      <c r="A106" s="78" t="s">
        <v>156</v>
      </c>
      <c r="B106" s="279" t="s">
        <v>157</v>
      </c>
      <c r="C106" s="280"/>
      <c r="D106" s="281"/>
      <c r="E106" s="79">
        <v>0</v>
      </c>
    </row>
    <row r="107" spans="1:6" ht="15" thickBot="1" x14ac:dyDescent="0.35">
      <c r="A107" s="269" t="s">
        <v>129</v>
      </c>
      <c r="B107" s="270"/>
      <c r="C107" s="270"/>
      <c r="D107" s="271"/>
      <c r="E107" s="84">
        <f>SUM(E105:E106)</f>
        <v>9.1624560000000006</v>
      </c>
    </row>
    <row r="108" spans="1:6" ht="15" thickBot="1" x14ac:dyDescent="0.35">
      <c r="A108" s="73"/>
      <c r="B108" s="35"/>
      <c r="C108" s="35"/>
      <c r="D108" s="74"/>
      <c r="E108" s="75"/>
    </row>
    <row r="109" spans="1:6" ht="15" thickBot="1" x14ac:dyDescent="0.35">
      <c r="A109" s="285" t="s">
        <v>161</v>
      </c>
      <c r="B109" s="286"/>
      <c r="C109" s="286"/>
      <c r="D109" s="286"/>
      <c r="E109" s="287"/>
    </row>
    <row r="110" spans="1:6" ht="15" thickBot="1" x14ac:dyDescent="0.35">
      <c r="A110" s="76">
        <v>5</v>
      </c>
      <c r="B110" s="269" t="s">
        <v>162</v>
      </c>
      <c r="C110" s="270"/>
      <c r="D110" s="271"/>
      <c r="E110" s="77" t="s">
        <v>128</v>
      </c>
    </row>
    <row r="111" spans="1:6" ht="15" thickBot="1" x14ac:dyDescent="0.35">
      <c r="A111" s="78" t="s">
        <v>133</v>
      </c>
      <c r="B111" s="279" t="s">
        <v>163</v>
      </c>
      <c r="C111" s="280"/>
      <c r="D111" s="281"/>
      <c r="E111" s="79">
        <v>0</v>
      </c>
    </row>
    <row r="112" spans="1:6" ht="15" thickBot="1" x14ac:dyDescent="0.35">
      <c r="A112" s="78" t="s">
        <v>135</v>
      </c>
      <c r="B112" s="279" t="s">
        <v>164</v>
      </c>
      <c r="C112" s="280"/>
      <c r="D112" s="281"/>
      <c r="E112" s="79">
        <v>0</v>
      </c>
    </row>
    <row r="113" spans="1:6" ht="15" thickBot="1" x14ac:dyDescent="0.35">
      <c r="A113" s="78" t="s">
        <v>87</v>
      </c>
      <c r="B113" s="279" t="s">
        <v>165</v>
      </c>
      <c r="C113" s="280"/>
      <c r="D113" s="281"/>
      <c r="E113" s="79">
        <v>0</v>
      </c>
    </row>
    <row r="114" spans="1:6" ht="15" thickBot="1" x14ac:dyDescent="0.35">
      <c r="A114" s="78" t="s">
        <v>55</v>
      </c>
      <c r="B114" s="279" t="s">
        <v>166</v>
      </c>
      <c r="C114" s="280"/>
      <c r="D114" s="281"/>
      <c r="E114" s="79">
        <v>0</v>
      </c>
    </row>
    <row r="115" spans="1:6" ht="15" thickBot="1" x14ac:dyDescent="0.3">
      <c r="A115" s="109" t="s">
        <v>117</v>
      </c>
      <c r="B115" s="279" t="s">
        <v>167</v>
      </c>
      <c r="C115" s="280"/>
      <c r="D115" s="288"/>
      <c r="E115" s="79">
        <v>0</v>
      </c>
      <c r="F115" s="35"/>
    </row>
    <row r="116" spans="1:6" ht="15" thickBot="1" x14ac:dyDescent="0.3">
      <c r="A116" s="269" t="s">
        <v>89</v>
      </c>
      <c r="B116" s="270"/>
      <c r="C116" s="270"/>
      <c r="D116" s="271"/>
      <c r="E116" s="80">
        <f>SUM(E111:E115)</f>
        <v>0</v>
      </c>
      <c r="F116" s="35"/>
    </row>
    <row r="117" spans="1:6" ht="15" thickBot="1" x14ac:dyDescent="0.35">
      <c r="A117" s="73"/>
      <c r="B117" s="35"/>
      <c r="C117" s="35"/>
      <c r="D117" s="74"/>
      <c r="E117" s="75"/>
      <c r="F117" s="35"/>
    </row>
    <row r="118" spans="1:6" ht="15" thickBot="1" x14ac:dyDescent="0.3">
      <c r="A118" s="285" t="s">
        <v>168</v>
      </c>
      <c r="B118" s="286"/>
      <c r="C118" s="286"/>
      <c r="D118" s="286"/>
      <c r="E118" s="287"/>
      <c r="F118" s="35"/>
    </row>
    <row r="119" spans="1:6" ht="15" thickBot="1" x14ac:dyDescent="0.3">
      <c r="A119" s="76">
        <v>6</v>
      </c>
      <c r="B119" s="269" t="s">
        <v>169</v>
      </c>
      <c r="C119" s="271"/>
      <c r="D119" s="30" t="s">
        <v>132</v>
      </c>
      <c r="E119" s="77" t="s">
        <v>128</v>
      </c>
      <c r="F119" s="35"/>
    </row>
    <row r="120" spans="1:6" ht="15" thickBot="1" x14ac:dyDescent="0.3">
      <c r="A120" s="78" t="s">
        <v>133</v>
      </c>
      <c r="B120" s="282" t="s">
        <v>170</v>
      </c>
      <c r="C120" s="283"/>
      <c r="D120" s="85">
        <v>1E-4</v>
      </c>
      <c r="E120" s="79">
        <f>D120*E138</f>
        <v>0.99918124559999999</v>
      </c>
      <c r="F120" s="35"/>
    </row>
    <row r="121" spans="1:6" ht="15" thickBot="1" x14ac:dyDescent="0.3">
      <c r="A121" s="78" t="s">
        <v>135</v>
      </c>
      <c r="B121" s="282" t="s">
        <v>171</v>
      </c>
      <c r="C121" s="283"/>
      <c r="D121" s="85">
        <v>-1.4124501428559186E-2</v>
      </c>
      <c r="E121" s="79">
        <f>D121*(E138+E120)</f>
        <v>-141.14348224559831</v>
      </c>
      <c r="F121" s="35"/>
    </row>
    <row r="122" spans="1:6" x14ac:dyDescent="0.3">
      <c r="A122" s="78" t="s">
        <v>87</v>
      </c>
      <c r="B122" s="282" t="s">
        <v>172</v>
      </c>
      <c r="C122" s="283"/>
      <c r="D122" s="85">
        <f>D123+D124+D125</f>
        <v>8.6499999999999994E-2</v>
      </c>
      <c r="E122" s="79">
        <f>((E120+E121+E138)/(1-D122))*D122</f>
        <v>932.86184500000013</v>
      </c>
      <c r="F122" s="99"/>
    </row>
    <row r="123" spans="1:6" ht="15" thickBot="1" x14ac:dyDescent="0.3">
      <c r="A123" s="78"/>
      <c r="B123" s="282" t="s">
        <v>173</v>
      </c>
      <c r="C123" s="283"/>
      <c r="D123" s="85">
        <v>3.6499999999999998E-2</v>
      </c>
      <c r="E123" s="79">
        <f>D123*E140</f>
        <v>393.63534499999997</v>
      </c>
      <c r="F123" s="35"/>
    </row>
    <row r="124" spans="1:6" ht="15" thickBot="1" x14ac:dyDescent="0.3">
      <c r="A124" s="78"/>
      <c r="B124" s="282" t="s">
        <v>269</v>
      </c>
      <c r="C124" s="283"/>
      <c r="D124" s="146">
        <v>0</v>
      </c>
      <c r="E124" s="79">
        <f>D124*E140</f>
        <v>0</v>
      </c>
      <c r="F124" s="145"/>
    </row>
    <row r="125" spans="1:6" ht="15" thickBot="1" x14ac:dyDescent="0.3">
      <c r="A125" s="78"/>
      <c r="B125" s="282" t="s">
        <v>264</v>
      </c>
      <c r="C125" s="283"/>
      <c r="D125" s="151">
        <v>0.05</v>
      </c>
      <c r="E125" s="152">
        <f>($E$138+$E$120+$E$121)/(1-$D$122)*D125</f>
        <v>539.2265000000001</v>
      </c>
      <c r="F125" s="35"/>
    </row>
    <row r="126" spans="1:6" ht="15" thickBot="1" x14ac:dyDescent="0.3">
      <c r="A126" s="269" t="s">
        <v>89</v>
      </c>
      <c r="B126" s="270"/>
      <c r="C126" s="271"/>
      <c r="D126" s="87">
        <f>SUM(D120:D122)</f>
        <v>7.2475498571440811E-2</v>
      </c>
      <c r="E126" s="77">
        <f>SUM(E120,E121,E122)</f>
        <v>792.71754400000179</v>
      </c>
      <c r="F126" s="35"/>
    </row>
    <row r="127" spans="1:6" x14ac:dyDescent="0.3">
      <c r="A127" s="93" t="s">
        <v>174</v>
      </c>
      <c r="B127" s="35"/>
      <c r="C127" s="35"/>
      <c r="D127" s="74"/>
      <c r="E127" s="75"/>
      <c r="F127" s="35"/>
    </row>
    <row r="128" spans="1:6" x14ac:dyDescent="0.25">
      <c r="A128" s="284" t="s">
        <v>175</v>
      </c>
      <c r="B128" s="284"/>
      <c r="C128" s="284"/>
      <c r="D128" s="284"/>
      <c r="E128" s="284"/>
      <c r="F128" s="35"/>
    </row>
    <row r="129" spans="1:6" x14ac:dyDescent="0.3">
      <c r="A129" s="93" t="s">
        <v>176</v>
      </c>
      <c r="B129" s="35"/>
      <c r="C129" s="35"/>
      <c r="D129" s="74"/>
      <c r="E129" s="75"/>
      <c r="F129" s="35"/>
    </row>
    <row r="130" spans="1:6" ht="15" thickBot="1" x14ac:dyDescent="0.35">
      <c r="A130" s="73"/>
      <c r="B130" s="35"/>
      <c r="C130" s="35"/>
      <c r="D130" s="74"/>
      <c r="E130" s="75"/>
      <c r="F130" s="35"/>
    </row>
    <row r="131" spans="1:6" ht="15" thickBot="1" x14ac:dyDescent="0.35">
      <c r="A131" s="285" t="s">
        <v>177</v>
      </c>
      <c r="B131" s="286"/>
      <c r="C131" s="286"/>
      <c r="D131" s="286"/>
      <c r="E131" s="287"/>
    </row>
    <row r="132" spans="1:6" ht="15" thickBot="1" x14ac:dyDescent="0.35">
      <c r="A132" s="76"/>
      <c r="B132" s="276" t="s">
        <v>178</v>
      </c>
      <c r="C132" s="277"/>
      <c r="D132" s="278"/>
      <c r="E132" s="77" t="s">
        <v>128</v>
      </c>
    </row>
    <row r="133" spans="1:6" ht="15" thickBot="1" x14ac:dyDescent="0.35">
      <c r="A133" s="88" t="s">
        <v>133</v>
      </c>
      <c r="B133" s="272" t="s">
        <v>63</v>
      </c>
      <c r="C133" s="273"/>
      <c r="D133" s="274"/>
      <c r="E133" s="79">
        <f>E28</f>
        <v>5389.68</v>
      </c>
    </row>
    <row r="134" spans="1:6" ht="15" thickBot="1" x14ac:dyDescent="0.35">
      <c r="A134" s="88" t="s">
        <v>135</v>
      </c>
      <c r="B134" s="279" t="s">
        <v>79</v>
      </c>
      <c r="C134" s="280"/>
      <c r="D134" s="281"/>
      <c r="E134" s="79">
        <f>E76</f>
        <v>4384.03</v>
      </c>
    </row>
    <row r="135" spans="1:6" ht="15" thickBot="1" x14ac:dyDescent="0.35">
      <c r="A135" s="88" t="s">
        <v>87</v>
      </c>
      <c r="B135" s="279" t="s">
        <v>130</v>
      </c>
      <c r="C135" s="280"/>
      <c r="D135" s="281"/>
      <c r="E135" s="79">
        <f>E85</f>
        <v>208.94</v>
      </c>
    </row>
    <row r="136" spans="1:6" ht="15" thickBot="1" x14ac:dyDescent="0.35">
      <c r="A136" s="88" t="s">
        <v>55</v>
      </c>
      <c r="B136" s="279" t="s">
        <v>143</v>
      </c>
      <c r="C136" s="280"/>
      <c r="D136" s="281"/>
      <c r="E136" s="79">
        <f>E96</f>
        <v>9.1624560000000006</v>
      </c>
    </row>
    <row r="137" spans="1:6" ht="15" thickBot="1" x14ac:dyDescent="0.35">
      <c r="A137" s="88" t="s">
        <v>117</v>
      </c>
      <c r="B137" s="279" t="s">
        <v>161</v>
      </c>
      <c r="C137" s="280"/>
      <c r="D137" s="281"/>
      <c r="E137" s="79">
        <f>E116</f>
        <v>0</v>
      </c>
    </row>
    <row r="138" spans="1:6" ht="15" thickBot="1" x14ac:dyDescent="0.35">
      <c r="A138" s="269" t="s">
        <v>179</v>
      </c>
      <c r="B138" s="270"/>
      <c r="C138" s="270"/>
      <c r="D138" s="271"/>
      <c r="E138" s="79">
        <f>SUM(E133:E137)</f>
        <v>9991.8124559999997</v>
      </c>
    </row>
    <row r="139" spans="1:6" ht="15" thickBot="1" x14ac:dyDescent="0.35">
      <c r="A139" s="88" t="s">
        <v>140</v>
      </c>
      <c r="B139" s="272" t="s">
        <v>180</v>
      </c>
      <c r="C139" s="273"/>
      <c r="D139" s="274"/>
      <c r="E139" s="89">
        <f>E126</f>
        <v>792.71754400000179</v>
      </c>
    </row>
    <row r="140" spans="1:6" ht="15" thickBot="1" x14ac:dyDescent="0.35">
      <c r="A140" s="269" t="s">
        <v>181</v>
      </c>
      <c r="B140" s="270"/>
      <c r="C140" s="270"/>
      <c r="D140" s="271"/>
      <c r="E140" s="90">
        <f>SUM(E138:E139)</f>
        <v>10784.53</v>
      </c>
    </row>
    <row r="141" spans="1:6" x14ac:dyDescent="0.2">
      <c r="A141" s="275"/>
      <c r="B141" s="275"/>
      <c r="C141" s="275"/>
      <c r="D141" s="275"/>
      <c r="E141" s="275"/>
    </row>
    <row r="142" spans="1:6" x14ac:dyDescent="0.25">
      <c r="A142" s="35"/>
      <c r="B142" s="35"/>
      <c r="C142" s="35"/>
      <c r="D142" s="35"/>
      <c r="E142" s="185">
        <f>388242.93/36</f>
        <v>10784.525833333333</v>
      </c>
    </row>
    <row r="143" spans="1:6" x14ac:dyDescent="0.25">
      <c r="A143" s="35"/>
      <c r="B143" s="35"/>
      <c r="C143" s="35"/>
      <c r="D143" s="35"/>
      <c r="E143" s="186">
        <f>E142*36</f>
        <v>388242.93</v>
      </c>
    </row>
    <row r="145" spans="1:5" x14ac:dyDescent="0.25">
      <c r="A145" s="35"/>
      <c r="B145" s="35"/>
      <c r="C145" s="35"/>
      <c r="D145" s="35"/>
      <c r="E145" s="35"/>
    </row>
    <row r="146" spans="1:5" x14ac:dyDescent="0.25">
      <c r="A146" s="35"/>
      <c r="B146" s="35"/>
      <c r="C146" s="35"/>
      <c r="D146" s="35"/>
      <c r="E146" s="35"/>
    </row>
  </sheetData>
  <mergeCells count="121">
    <mergeCell ref="B80:C80"/>
    <mergeCell ref="B72:D72"/>
    <mergeCell ref="A70:E70"/>
    <mergeCell ref="B139:D139"/>
    <mergeCell ref="A140:D140"/>
    <mergeCell ref="A118:E118"/>
    <mergeCell ref="A55:E55"/>
    <mergeCell ref="A1:E1"/>
    <mergeCell ref="A2:E2"/>
    <mergeCell ref="A3:E3"/>
    <mergeCell ref="A4:E4"/>
    <mergeCell ref="B15:D15"/>
    <mergeCell ref="B16:D16"/>
    <mergeCell ref="B18:D18"/>
    <mergeCell ref="A19:E19"/>
    <mergeCell ref="B25:D25"/>
    <mergeCell ref="B22:C22"/>
    <mergeCell ref="B24:C24"/>
    <mergeCell ref="B26:D26"/>
    <mergeCell ref="B27:D27"/>
    <mergeCell ref="A28:D28"/>
    <mergeCell ref="A30:E30"/>
    <mergeCell ref="A31:E31"/>
    <mergeCell ref="B106:D106"/>
    <mergeCell ref="A88:E88"/>
    <mergeCell ref="A68:E68"/>
    <mergeCell ref="B42:C42"/>
    <mergeCell ref="A41:E41"/>
    <mergeCell ref="A141:E141"/>
    <mergeCell ref="A5:E5"/>
    <mergeCell ref="A6:E6"/>
    <mergeCell ref="B12:D12"/>
    <mergeCell ref="B20:D20"/>
    <mergeCell ref="B21:D21"/>
    <mergeCell ref="B23:D23"/>
    <mergeCell ref="A13:E13"/>
    <mergeCell ref="D14:E14"/>
    <mergeCell ref="A7:E7"/>
    <mergeCell ref="A8:E8"/>
    <mergeCell ref="B9:D9"/>
    <mergeCell ref="B10:D10"/>
    <mergeCell ref="B11:D11"/>
    <mergeCell ref="A77:E77"/>
    <mergeCell ref="B115:D115"/>
    <mergeCell ref="A38:E38"/>
    <mergeCell ref="A39:E39"/>
    <mergeCell ref="A40:E40"/>
    <mergeCell ref="A86:E86"/>
    <mergeCell ref="A67:E67"/>
    <mergeCell ref="B44:C44"/>
    <mergeCell ref="B73:D73"/>
    <mergeCell ref="B46:C46"/>
    <mergeCell ref="B47:C47"/>
    <mergeCell ref="A131:E131"/>
    <mergeCell ref="B132:D132"/>
    <mergeCell ref="B133:D133"/>
    <mergeCell ref="B134:D134"/>
    <mergeCell ref="B135:D135"/>
    <mergeCell ref="A96:B96"/>
    <mergeCell ref="A98:E98"/>
    <mergeCell ref="B99:D99"/>
    <mergeCell ref="B100:D100"/>
    <mergeCell ref="A97:E97"/>
    <mergeCell ref="B74:D74"/>
    <mergeCell ref="B75:D75"/>
    <mergeCell ref="A76:D76"/>
    <mergeCell ref="B61:D61"/>
    <mergeCell ref="B62:D62"/>
    <mergeCell ref="A65:D65"/>
    <mergeCell ref="A71:E71"/>
    <mergeCell ref="B81:C81"/>
    <mergeCell ref="B82:C82"/>
    <mergeCell ref="B83:C83"/>
    <mergeCell ref="B33:C33"/>
    <mergeCell ref="A69:E69"/>
    <mergeCell ref="A35:C35"/>
    <mergeCell ref="B36:C36"/>
    <mergeCell ref="B43:C43"/>
    <mergeCell ref="A138:D138"/>
    <mergeCell ref="B114:D114"/>
    <mergeCell ref="A116:D116"/>
    <mergeCell ref="A107:D107"/>
    <mergeCell ref="A109:E109"/>
    <mergeCell ref="B110:D110"/>
    <mergeCell ref="B111:D111"/>
    <mergeCell ref="B122:C122"/>
    <mergeCell ref="B123:C123"/>
    <mergeCell ref="B124:C124"/>
    <mergeCell ref="B125:C125"/>
    <mergeCell ref="A126:C126"/>
    <mergeCell ref="B136:D136"/>
    <mergeCell ref="B137:D137"/>
    <mergeCell ref="A128:E128"/>
    <mergeCell ref="A37:D37"/>
    <mergeCell ref="B112:D112"/>
    <mergeCell ref="B113:D113"/>
    <mergeCell ref="A87:E87"/>
    <mergeCell ref="B34:C34"/>
    <mergeCell ref="B45:C45"/>
    <mergeCell ref="B14:C14"/>
    <mergeCell ref="B120:C120"/>
    <mergeCell ref="B119:C119"/>
    <mergeCell ref="B121:C121"/>
    <mergeCell ref="B90:C90"/>
    <mergeCell ref="B91:C91"/>
    <mergeCell ref="B92:C92"/>
    <mergeCell ref="B93:C93"/>
    <mergeCell ref="B94:C94"/>
    <mergeCell ref="A101:D101"/>
    <mergeCell ref="A103:E103"/>
    <mergeCell ref="B104:D104"/>
    <mergeCell ref="B105:D105"/>
    <mergeCell ref="A85:C85"/>
    <mergeCell ref="B48:C48"/>
    <mergeCell ref="B49:C49"/>
    <mergeCell ref="B50:C50"/>
    <mergeCell ref="A51:C51"/>
    <mergeCell ref="B79:C79"/>
    <mergeCell ref="B78:C78"/>
    <mergeCell ref="B95:C95"/>
    <mergeCell ref="B89:C89"/>
  </mergeCells>
  <printOptions horizontalCentered="1"/>
  <pageMargins left="0.31496062992125984" right="0.31496062992125984" top="0.39370078740157483" bottom="0.39370078740157483" header="0.11811023622047245" footer="0"/>
  <pageSetup paperSize="9" scale="65" fitToHeight="2" orientation="portrait" horizontalDpi="4294967292" r:id="rId1"/>
  <headerFooter>
    <oddFooter>&amp;RPg.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B4ABF-6188-401F-80EA-FA94B5A808BA}">
  <sheetPr>
    <pageSetUpPr fitToPage="1"/>
  </sheetPr>
  <dimension ref="A2:H93"/>
  <sheetViews>
    <sheetView zoomScale="80" zoomScaleNormal="80" workbookViewId="0"/>
  </sheetViews>
  <sheetFormatPr defaultColWidth="9.109375" defaultRowHeight="13.8" x14ac:dyDescent="0.3"/>
  <cols>
    <col min="1" max="1" width="10.5546875" style="158" customWidth="1"/>
    <col min="2" max="2" width="44.109375" style="158" customWidth="1"/>
    <col min="3" max="3" width="114.5546875" style="158" customWidth="1"/>
    <col min="4" max="4" width="39" style="158" customWidth="1"/>
    <col min="5" max="5" width="19.109375" style="158" customWidth="1"/>
    <col min="6" max="6" width="12" style="158" bestFit="1" customWidth="1"/>
    <col min="7" max="7" width="9.109375" style="158" customWidth="1"/>
    <col min="8" max="16384" width="9.109375" style="158"/>
  </cols>
  <sheetData>
    <row r="2" spans="1:6" ht="23.25" customHeight="1" x14ac:dyDescent="0.3">
      <c r="A2" s="355" t="s">
        <v>194</v>
      </c>
      <c r="B2" s="355"/>
      <c r="C2" s="355"/>
      <c r="D2" s="355"/>
    </row>
    <row r="3" spans="1:6" ht="14.4" thickBot="1" x14ac:dyDescent="0.35">
      <c r="A3" s="157"/>
      <c r="B3" s="157"/>
      <c r="C3" s="157"/>
      <c r="D3" s="157"/>
    </row>
    <row r="4" spans="1:6" ht="14.4" x14ac:dyDescent="0.3">
      <c r="A4" s="356"/>
      <c r="B4" s="356"/>
      <c r="C4" s="356"/>
      <c r="D4" s="356"/>
    </row>
    <row r="5" spans="1:6" x14ac:dyDescent="0.3">
      <c r="A5" s="357" t="s">
        <v>92</v>
      </c>
      <c r="B5" s="357"/>
      <c r="C5" s="357"/>
      <c r="D5" s="357"/>
    </row>
    <row r="6" spans="1:6" x14ac:dyDescent="0.3">
      <c r="A6" s="159" t="s">
        <v>93</v>
      </c>
      <c r="B6" s="159" t="s">
        <v>94</v>
      </c>
      <c r="C6" s="160"/>
      <c r="D6" s="159" t="s">
        <v>195</v>
      </c>
    </row>
    <row r="7" spans="1:6" x14ac:dyDescent="0.3">
      <c r="A7" s="161" t="s">
        <v>133</v>
      </c>
      <c r="B7" s="162" t="s">
        <v>185</v>
      </c>
      <c r="C7" s="163" t="s">
        <v>196</v>
      </c>
      <c r="D7" s="164">
        <v>0.2</v>
      </c>
    </row>
    <row r="8" spans="1:6" x14ac:dyDescent="0.3">
      <c r="A8" s="161" t="s">
        <v>135</v>
      </c>
      <c r="B8" s="162" t="s">
        <v>197</v>
      </c>
      <c r="C8" s="163" t="s">
        <v>198</v>
      </c>
      <c r="D8" s="164">
        <v>2.5000000000000001E-2</v>
      </c>
    </row>
    <row r="9" spans="1:6" x14ac:dyDescent="0.3">
      <c r="A9" s="161" t="s">
        <v>87</v>
      </c>
      <c r="B9" s="162" t="s">
        <v>199</v>
      </c>
      <c r="C9" s="163" t="s">
        <v>200</v>
      </c>
      <c r="D9" s="161" t="s">
        <v>201</v>
      </c>
    </row>
    <row r="10" spans="1:6" x14ac:dyDescent="0.3">
      <c r="A10" s="161" t="s">
        <v>55</v>
      </c>
      <c r="B10" s="162" t="s">
        <v>98</v>
      </c>
      <c r="C10" s="163" t="s">
        <v>202</v>
      </c>
      <c r="D10" s="164">
        <v>1.4999999999999999E-2</v>
      </c>
    </row>
    <row r="11" spans="1:6" x14ac:dyDescent="0.3">
      <c r="A11" s="161" t="s">
        <v>117</v>
      </c>
      <c r="B11" s="162" t="s">
        <v>99</v>
      </c>
      <c r="C11" s="163" t="s">
        <v>203</v>
      </c>
      <c r="D11" s="164">
        <v>0.01</v>
      </c>
      <c r="F11" s="165"/>
    </row>
    <row r="12" spans="1:6" x14ac:dyDescent="0.3">
      <c r="A12" s="161" t="s">
        <v>140</v>
      </c>
      <c r="B12" s="162" t="s">
        <v>186</v>
      </c>
      <c r="C12" s="163" t="s">
        <v>204</v>
      </c>
      <c r="D12" s="164">
        <v>6.0000000000000001E-3</v>
      </c>
      <c r="F12" s="165"/>
    </row>
    <row r="13" spans="1:6" x14ac:dyDescent="0.3">
      <c r="A13" s="161" t="s">
        <v>120</v>
      </c>
      <c r="B13" s="162" t="s">
        <v>102</v>
      </c>
      <c r="C13" s="163" t="s">
        <v>205</v>
      </c>
      <c r="D13" s="164">
        <v>2E-3</v>
      </c>
    </row>
    <row r="14" spans="1:6" ht="18.75" customHeight="1" thickBot="1" x14ac:dyDescent="0.35">
      <c r="A14" s="166" t="s">
        <v>187</v>
      </c>
      <c r="B14" s="167" t="s">
        <v>103</v>
      </c>
      <c r="C14" s="168" t="s">
        <v>206</v>
      </c>
      <c r="D14" s="169">
        <v>0.08</v>
      </c>
    </row>
    <row r="15" spans="1:6" ht="14.4" thickBot="1" x14ac:dyDescent="0.35">
      <c r="A15" s="358" t="s">
        <v>105</v>
      </c>
      <c r="B15" s="358"/>
      <c r="C15" s="358"/>
      <c r="D15" s="358"/>
    </row>
    <row r="16" spans="1:6" x14ac:dyDescent="0.3">
      <c r="A16" s="170"/>
      <c r="B16" s="170"/>
      <c r="C16" s="170"/>
      <c r="D16" s="170"/>
    </row>
    <row r="17" spans="1:6" x14ac:dyDescent="0.3">
      <c r="A17" s="359" t="s">
        <v>108</v>
      </c>
      <c r="B17" s="359"/>
      <c r="C17" s="359"/>
      <c r="D17" s="359"/>
    </row>
    <row r="18" spans="1:6" x14ac:dyDescent="0.3">
      <c r="A18" s="159" t="s">
        <v>109</v>
      </c>
      <c r="B18" s="171" t="s">
        <v>110</v>
      </c>
      <c r="C18" s="172"/>
      <c r="D18" s="159" t="s">
        <v>207</v>
      </c>
    </row>
    <row r="19" spans="1:6" x14ac:dyDescent="0.3">
      <c r="A19" s="161" t="s">
        <v>133</v>
      </c>
      <c r="B19" s="162" t="s">
        <v>113</v>
      </c>
      <c r="C19" s="173" t="s">
        <v>208</v>
      </c>
      <c r="D19" s="161" t="s">
        <v>209</v>
      </c>
    </row>
    <row r="20" spans="1:6" x14ac:dyDescent="0.3">
      <c r="A20" s="161" t="s">
        <v>135</v>
      </c>
      <c r="B20" s="174" t="s">
        <v>210</v>
      </c>
      <c r="C20" s="162" t="s">
        <v>211</v>
      </c>
      <c r="D20" s="161" t="s">
        <v>211</v>
      </c>
    </row>
    <row r="21" spans="1:6" x14ac:dyDescent="0.3">
      <c r="A21" s="161" t="s">
        <v>87</v>
      </c>
      <c r="B21" s="174" t="s">
        <v>212</v>
      </c>
      <c r="C21" s="162" t="s">
        <v>211</v>
      </c>
      <c r="D21" s="161" t="s">
        <v>211</v>
      </c>
    </row>
    <row r="22" spans="1:6" x14ac:dyDescent="0.3">
      <c r="A22" s="161" t="s">
        <v>55</v>
      </c>
      <c r="B22" s="174" t="s">
        <v>212</v>
      </c>
      <c r="C22" s="162" t="s">
        <v>211</v>
      </c>
      <c r="D22" s="161" t="s">
        <v>211</v>
      </c>
    </row>
    <row r="23" spans="1:6" x14ac:dyDescent="0.3">
      <c r="A23" s="161" t="s">
        <v>117</v>
      </c>
      <c r="B23" s="174" t="s">
        <v>212</v>
      </c>
      <c r="C23" s="162" t="s">
        <v>211</v>
      </c>
      <c r="D23" s="161" t="s">
        <v>211</v>
      </c>
    </row>
    <row r="24" spans="1:6" x14ac:dyDescent="0.3">
      <c r="A24" s="161" t="s">
        <v>140</v>
      </c>
      <c r="B24" s="174" t="s">
        <v>212</v>
      </c>
      <c r="C24" s="162" t="s">
        <v>211</v>
      </c>
      <c r="D24" s="161" t="s">
        <v>211</v>
      </c>
    </row>
    <row r="25" spans="1:6" ht="14.4" thickBot="1" x14ac:dyDescent="0.35">
      <c r="A25" s="161" t="s">
        <v>120</v>
      </c>
      <c r="B25" s="174" t="s">
        <v>212</v>
      </c>
      <c r="C25" s="162" t="s">
        <v>211</v>
      </c>
      <c r="D25" s="161" t="s">
        <v>211</v>
      </c>
    </row>
    <row r="26" spans="1:6" ht="14.4" thickBot="1" x14ac:dyDescent="0.35">
      <c r="A26" s="358"/>
      <c r="B26" s="358"/>
      <c r="C26" s="358"/>
      <c r="D26" s="358"/>
    </row>
    <row r="27" spans="1:6" x14ac:dyDescent="0.3">
      <c r="F27" s="165"/>
    </row>
    <row r="28" spans="1:6" x14ac:dyDescent="0.3">
      <c r="A28" s="360" t="s">
        <v>130</v>
      </c>
      <c r="B28" s="360"/>
      <c r="C28" s="360"/>
      <c r="D28" s="360"/>
      <c r="F28" s="165"/>
    </row>
    <row r="29" spans="1:6" ht="15.75" customHeight="1" x14ac:dyDescent="0.3">
      <c r="A29" s="159">
        <v>3</v>
      </c>
      <c r="B29" s="159" t="s">
        <v>131</v>
      </c>
      <c r="C29" s="159"/>
      <c r="D29" s="159" t="s">
        <v>207</v>
      </c>
    </row>
    <row r="30" spans="1:6" ht="41.4" x14ac:dyDescent="0.3">
      <c r="A30" s="161" t="s">
        <v>133</v>
      </c>
      <c r="B30" s="163" t="s">
        <v>213</v>
      </c>
      <c r="C30" s="163" t="s">
        <v>193</v>
      </c>
      <c r="D30" s="161" t="s">
        <v>214</v>
      </c>
      <c r="E30" s="175"/>
    </row>
    <row r="31" spans="1:6" ht="32.25" customHeight="1" x14ac:dyDescent="0.3">
      <c r="A31" s="161" t="s">
        <v>135</v>
      </c>
      <c r="B31" s="163" t="s">
        <v>215</v>
      </c>
      <c r="C31" s="163" t="s">
        <v>216</v>
      </c>
      <c r="D31" s="161" t="s">
        <v>217</v>
      </c>
    </row>
    <row r="32" spans="1:6" ht="55.2" x14ac:dyDescent="0.3">
      <c r="A32" s="161" t="s">
        <v>87</v>
      </c>
      <c r="B32" s="163" t="s">
        <v>218</v>
      </c>
      <c r="C32" s="163" t="s">
        <v>219</v>
      </c>
      <c r="D32" s="164">
        <v>3.44E-2</v>
      </c>
    </row>
    <row r="33" spans="1:8" ht="177.75" customHeight="1" x14ac:dyDescent="0.3">
      <c r="A33" s="161" t="s">
        <v>55</v>
      </c>
      <c r="B33" s="163" t="s">
        <v>220</v>
      </c>
      <c r="C33" s="163" t="s">
        <v>221</v>
      </c>
      <c r="D33" s="161" t="s">
        <v>222</v>
      </c>
      <c r="E33" s="165"/>
      <c r="F33" s="176"/>
    </row>
    <row r="34" spans="1:8" ht="32.25" customHeight="1" x14ac:dyDescent="0.3">
      <c r="A34" s="161" t="s">
        <v>117</v>
      </c>
      <c r="B34" s="163" t="s">
        <v>223</v>
      </c>
      <c r="C34" s="163" t="s">
        <v>224</v>
      </c>
      <c r="D34" s="161" t="s">
        <v>225</v>
      </c>
      <c r="E34" s="165"/>
    </row>
    <row r="35" spans="1:8" ht="28.2" thickBot="1" x14ac:dyDescent="0.35">
      <c r="A35" s="161" t="s">
        <v>140</v>
      </c>
      <c r="B35" s="163" t="s">
        <v>226</v>
      </c>
      <c r="C35" s="163" t="s">
        <v>227</v>
      </c>
      <c r="D35" s="164">
        <v>5.9999999999999995E-4</v>
      </c>
      <c r="E35" s="177"/>
    </row>
    <row r="36" spans="1:8" ht="14.4" thickBot="1" x14ac:dyDescent="0.35">
      <c r="A36" s="358"/>
      <c r="B36" s="358"/>
      <c r="C36" s="358"/>
      <c r="D36" s="358"/>
      <c r="E36" s="177"/>
    </row>
    <row r="37" spans="1:8" ht="16.5" customHeight="1" x14ac:dyDescent="0.3">
      <c r="A37" s="170"/>
      <c r="B37" s="170"/>
      <c r="C37" s="170"/>
      <c r="D37" s="170"/>
      <c r="E37" s="165"/>
    </row>
    <row r="38" spans="1:8" x14ac:dyDescent="0.3">
      <c r="A38" s="361" t="s">
        <v>143</v>
      </c>
      <c r="B38" s="361"/>
      <c r="C38" s="361"/>
      <c r="D38" s="361"/>
    </row>
    <row r="39" spans="1:8" x14ac:dyDescent="0.3">
      <c r="A39" s="359" t="s">
        <v>144</v>
      </c>
      <c r="B39" s="359"/>
      <c r="C39" s="359"/>
      <c r="D39" s="359"/>
    </row>
    <row r="40" spans="1:8" x14ac:dyDescent="0.3">
      <c r="A40" s="159" t="s">
        <v>145</v>
      </c>
      <c r="B40" s="159" t="s">
        <v>228</v>
      </c>
      <c r="C40" s="159"/>
      <c r="D40" s="159" t="s">
        <v>207</v>
      </c>
    </row>
    <row r="41" spans="1:8" x14ac:dyDescent="0.3">
      <c r="A41" s="161" t="s">
        <v>133</v>
      </c>
      <c r="B41" s="162" t="s">
        <v>229</v>
      </c>
      <c r="C41" s="162" t="s">
        <v>267</v>
      </c>
      <c r="D41" s="178" t="s">
        <v>268</v>
      </c>
      <c r="H41" s="177"/>
    </row>
    <row r="42" spans="1:8" x14ac:dyDescent="0.3">
      <c r="A42" s="161" t="s">
        <v>135</v>
      </c>
      <c r="B42" s="162" t="s">
        <v>228</v>
      </c>
      <c r="C42" s="162" t="s">
        <v>230</v>
      </c>
      <c r="D42" s="161" t="s">
        <v>231</v>
      </c>
      <c r="F42" s="179"/>
    </row>
    <row r="43" spans="1:8" ht="51" customHeight="1" x14ac:dyDescent="0.3">
      <c r="A43" s="161" t="s">
        <v>87</v>
      </c>
      <c r="B43" s="162" t="s">
        <v>232</v>
      </c>
      <c r="C43" s="162" t="s">
        <v>233</v>
      </c>
      <c r="D43" s="161" t="s">
        <v>234</v>
      </c>
      <c r="E43" s="177"/>
    </row>
    <row r="44" spans="1:8" ht="41.4" x14ac:dyDescent="0.3">
      <c r="A44" s="161" t="s">
        <v>55</v>
      </c>
      <c r="B44" s="162" t="s">
        <v>235</v>
      </c>
      <c r="C44" s="162" t="s">
        <v>236</v>
      </c>
      <c r="D44" s="161" t="s">
        <v>237</v>
      </c>
      <c r="E44" s="177"/>
      <c r="H44" s="177"/>
    </row>
    <row r="45" spans="1:8" ht="27.6" x14ac:dyDescent="0.3">
      <c r="A45" s="161" t="s">
        <v>117</v>
      </c>
      <c r="B45" s="162" t="s">
        <v>238</v>
      </c>
      <c r="C45" s="162" t="s">
        <v>239</v>
      </c>
      <c r="D45" s="161" t="s">
        <v>240</v>
      </c>
      <c r="E45" s="177"/>
      <c r="F45" s="180"/>
    </row>
    <row r="46" spans="1:8" ht="22.5" customHeight="1" x14ac:dyDescent="0.3">
      <c r="A46" s="161" t="s">
        <v>140</v>
      </c>
      <c r="B46" s="162" t="s">
        <v>241</v>
      </c>
      <c r="C46" s="162" t="s">
        <v>242</v>
      </c>
      <c r="D46" s="161" t="s">
        <v>231</v>
      </c>
      <c r="E46" s="177"/>
    </row>
    <row r="47" spans="1:8" ht="20.25" customHeight="1" thickBot="1" x14ac:dyDescent="0.35">
      <c r="A47" s="166" t="s">
        <v>120</v>
      </c>
      <c r="B47" s="362" t="s">
        <v>243</v>
      </c>
      <c r="C47" s="362"/>
      <c r="D47" s="167"/>
      <c r="E47" s="165"/>
    </row>
    <row r="48" spans="1:8" ht="14.4" thickBot="1" x14ac:dyDescent="0.35">
      <c r="A48" s="354"/>
      <c r="B48" s="354"/>
      <c r="C48" s="354"/>
      <c r="D48" s="354"/>
      <c r="E48" s="165"/>
    </row>
    <row r="50" spans="1:4" x14ac:dyDescent="0.3">
      <c r="A50" s="359" t="s">
        <v>244</v>
      </c>
      <c r="B50" s="359"/>
      <c r="C50" s="359"/>
      <c r="D50" s="359"/>
    </row>
    <row r="51" spans="1:4" x14ac:dyDescent="0.3">
      <c r="A51" s="159" t="s">
        <v>156</v>
      </c>
      <c r="B51" s="363" t="s">
        <v>245</v>
      </c>
      <c r="C51" s="363"/>
      <c r="D51" s="363"/>
    </row>
    <row r="52" spans="1:4" ht="18" customHeight="1" x14ac:dyDescent="0.3">
      <c r="A52" s="161" t="s">
        <v>133</v>
      </c>
      <c r="B52" s="162" t="s">
        <v>246</v>
      </c>
      <c r="C52" s="364" t="s">
        <v>247</v>
      </c>
      <c r="D52" s="364"/>
    </row>
    <row r="54" spans="1:4" x14ac:dyDescent="0.3">
      <c r="A54" s="361" t="s">
        <v>161</v>
      </c>
      <c r="B54" s="361"/>
      <c r="C54" s="361"/>
      <c r="D54" s="361"/>
    </row>
    <row r="55" spans="1:4" x14ac:dyDescent="0.3">
      <c r="A55" s="159">
        <v>5</v>
      </c>
      <c r="B55" s="181" t="s">
        <v>162</v>
      </c>
      <c r="C55" s="181"/>
      <c r="D55" s="159" t="s">
        <v>248</v>
      </c>
    </row>
    <row r="56" spans="1:4" ht="13.5" customHeight="1" x14ac:dyDescent="0.3">
      <c r="A56" s="161" t="s">
        <v>133</v>
      </c>
      <c r="B56" s="162" t="s">
        <v>163</v>
      </c>
      <c r="C56" s="161" t="s">
        <v>249</v>
      </c>
      <c r="D56" s="161" t="s">
        <v>249</v>
      </c>
    </row>
    <row r="57" spans="1:4" x14ac:dyDescent="0.3">
      <c r="A57" s="161" t="s">
        <v>135</v>
      </c>
      <c r="B57" s="162" t="s">
        <v>165</v>
      </c>
      <c r="C57" s="363" t="s">
        <v>249</v>
      </c>
      <c r="D57" s="161" t="s">
        <v>249</v>
      </c>
    </row>
    <row r="58" spans="1:4" x14ac:dyDescent="0.3">
      <c r="A58" s="161" t="s">
        <v>87</v>
      </c>
      <c r="B58" s="162" t="s">
        <v>250</v>
      </c>
      <c r="C58" s="363"/>
      <c r="D58" s="161" t="s">
        <v>249</v>
      </c>
    </row>
    <row r="59" spans="1:4" ht="14.4" thickBot="1" x14ac:dyDescent="0.35">
      <c r="A59" s="166" t="s">
        <v>117</v>
      </c>
      <c r="B59" s="167" t="s">
        <v>251</v>
      </c>
      <c r="C59" s="161" t="s">
        <v>249</v>
      </c>
      <c r="D59" s="166"/>
    </row>
    <row r="60" spans="1:4" ht="14.4" thickBot="1" x14ac:dyDescent="0.35">
      <c r="A60" s="354"/>
      <c r="B60" s="354"/>
      <c r="C60" s="354"/>
      <c r="D60" s="354"/>
    </row>
    <row r="61" spans="1:4" ht="14.4" x14ac:dyDescent="0.3">
      <c r="A61" s="356"/>
      <c r="B61" s="356"/>
      <c r="C61" s="356"/>
      <c r="D61" s="356"/>
    </row>
    <row r="62" spans="1:4" x14ac:dyDescent="0.3">
      <c r="A62" s="360" t="s">
        <v>168</v>
      </c>
      <c r="B62" s="360"/>
      <c r="C62" s="360"/>
      <c r="D62" s="360"/>
    </row>
    <row r="63" spans="1:4" ht="19.5" customHeight="1" x14ac:dyDescent="0.3">
      <c r="A63" s="159">
        <v>6</v>
      </c>
      <c r="B63" s="181" t="s">
        <v>169</v>
      </c>
      <c r="C63" s="181"/>
      <c r="D63" s="159" t="s">
        <v>188</v>
      </c>
    </row>
    <row r="64" spans="1:4" ht="23.25" customHeight="1" x14ac:dyDescent="0.3">
      <c r="A64" s="161" t="s">
        <v>133</v>
      </c>
      <c r="B64" s="162" t="s">
        <v>170</v>
      </c>
      <c r="C64" s="162" t="s">
        <v>252</v>
      </c>
      <c r="D64" s="161" t="s">
        <v>253</v>
      </c>
    </row>
    <row r="65" spans="1:4" ht="27.75" customHeight="1" x14ac:dyDescent="0.3">
      <c r="A65" s="161" t="s">
        <v>135</v>
      </c>
      <c r="B65" s="162" t="s">
        <v>171</v>
      </c>
      <c r="C65" s="162" t="s">
        <v>254</v>
      </c>
      <c r="D65" s="161" t="s">
        <v>255</v>
      </c>
    </row>
    <row r="66" spans="1:4" ht="27.6" x14ac:dyDescent="0.3">
      <c r="A66" s="161" t="s">
        <v>87</v>
      </c>
      <c r="B66" s="162" t="s">
        <v>256</v>
      </c>
      <c r="C66" s="162" t="s">
        <v>257</v>
      </c>
      <c r="D66" s="161"/>
    </row>
    <row r="67" spans="1:4" ht="24.75" customHeight="1" x14ac:dyDescent="0.3">
      <c r="A67" s="161"/>
      <c r="B67" s="162" t="s">
        <v>258</v>
      </c>
      <c r="C67" s="162" t="s">
        <v>259</v>
      </c>
      <c r="D67" s="161" t="s">
        <v>260</v>
      </c>
    </row>
    <row r="68" spans="1:4" ht="27.6" x14ac:dyDescent="0.3">
      <c r="A68" s="161"/>
      <c r="B68" s="162" t="s">
        <v>261</v>
      </c>
      <c r="C68" s="162" t="s">
        <v>262</v>
      </c>
      <c r="D68" s="161" t="s">
        <v>263</v>
      </c>
    </row>
    <row r="69" spans="1:4" ht="28.2" thickBot="1" x14ac:dyDescent="0.35">
      <c r="A69" s="166"/>
      <c r="B69" s="167" t="s">
        <v>264</v>
      </c>
      <c r="C69" s="167" t="s">
        <v>265</v>
      </c>
      <c r="D69" s="161" t="s">
        <v>266</v>
      </c>
    </row>
    <row r="70" spans="1:4" ht="14.4" thickBot="1" x14ac:dyDescent="0.35">
      <c r="A70" s="354"/>
      <c r="B70" s="354"/>
      <c r="C70" s="354"/>
      <c r="D70" s="354"/>
    </row>
    <row r="71" spans="1:4" x14ac:dyDescent="0.3">
      <c r="A71" s="182"/>
    </row>
    <row r="73" spans="1:4" x14ac:dyDescent="0.3">
      <c r="A73" s="183"/>
    </row>
    <row r="74" spans="1:4" x14ac:dyDescent="0.3">
      <c r="A74" s="183"/>
    </row>
    <row r="76" spans="1:4" x14ac:dyDescent="0.3">
      <c r="A76" s="183"/>
    </row>
    <row r="78" spans="1:4" x14ac:dyDescent="0.3">
      <c r="A78" s="183"/>
    </row>
    <row r="89" spans="1:1" x14ac:dyDescent="0.3">
      <c r="A89" s="183"/>
    </row>
    <row r="91" spans="1:1" x14ac:dyDescent="0.3">
      <c r="A91" s="183"/>
    </row>
    <row r="93" spans="1:1" x14ac:dyDescent="0.3">
      <c r="A93" s="183"/>
    </row>
  </sheetData>
  <mergeCells count="21">
    <mergeCell ref="A61:D61"/>
    <mergeCell ref="A62:D62"/>
    <mergeCell ref="A70:D70"/>
    <mergeCell ref="A50:D50"/>
    <mergeCell ref="B51:D51"/>
    <mergeCell ref="C52:D52"/>
    <mergeCell ref="A54:D54"/>
    <mergeCell ref="C57:C58"/>
    <mergeCell ref="A60:D60"/>
    <mergeCell ref="A48:D48"/>
    <mergeCell ref="A2:D2"/>
    <mergeCell ref="A4:D4"/>
    <mergeCell ref="A5:D5"/>
    <mergeCell ref="A15:D15"/>
    <mergeCell ref="A17:D17"/>
    <mergeCell ref="A26:D26"/>
    <mergeCell ref="A28:D28"/>
    <mergeCell ref="A36:D36"/>
    <mergeCell ref="A38:D38"/>
    <mergeCell ref="A39:D39"/>
    <mergeCell ref="B47:C47"/>
  </mergeCells>
  <printOptions horizontalCentered="1"/>
  <pageMargins left="0.78740157480314965" right="0.78740157480314965" top="1.5748031496062993" bottom="1.1811023622047245" header="0" footer="0"/>
  <pageSetup paperSize="9" scale="61" fitToHeight="3" orientation="landscape" r:id="rId1"/>
  <headerFooter>
    <oddHeader>&amp;L
&amp;G</oddHeader>
    <oddFooter>&amp;L&amp;G</oddFooter>
  </headerFooter>
  <rowBreaks count="1" manualBreakCount="1">
    <brk id="26" max="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PROPOSTA</vt:lpstr>
      <vt:lpstr>RESUMO</vt:lpstr>
      <vt:lpstr>1 Analista-Direito</vt:lpstr>
      <vt:lpstr>Analista - Contabilidade</vt:lpstr>
      <vt:lpstr>Encargos - Realidada da Empresa</vt:lpstr>
      <vt:lpstr>'Encargos - Realidada da Empresa'!Area_de_impressao</vt:lpstr>
      <vt:lpstr>PROPOSTA!Area_de_impressao</vt:lpstr>
      <vt:lpstr>RESUMO!Area_de_impressao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Davalos Avelino</dc:creator>
  <cp:lastModifiedBy>orbenk orbenk</cp:lastModifiedBy>
  <cp:revision/>
  <cp:lastPrinted>2025-06-09T13:37:16Z</cp:lastPrinted>
  <dcterms:created xsi:type="dcterms:W3CDTF">2016-01-26T14:18:59Z</dcterms:created>
  <dcterms:modified xsi:type="dcterms:W3CDTF">2025-11-07T12:27:42Z</dcterms:modified>
</cp:coreProperties>
</file>